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kagit\dept\SCOG\Shared\Boards &amp; Committees\GMATAC-Planners\Meeting Materials\2024\2024-3-5\"/>
    </mc:Choice>
  </mc:AlternateContent>
  <xr:revisionPtr revIDLastSave="0" documentId="8_{89E124D2-9847-49D3-B950-6A53D36B2402}" xr6:coauthVersionLast="47" xr6:coauthVersionMax="47" xr10:uidLastSave="{00000000-0000-0000-0000-000000000000}"/>
  <bookViews>
    <workbookView xWindow="-110" yWindow="-110" windowWidth="18590" windowHeight="11620" firstSheet="4" activeTab="4" xr2:uid="{1B023CAE-0F54-49F2-8F60-5253B252BCAA}"/>
  </bookViews>
  <sheets>
    <sheet name="Terminology" sheetId="1" r:id="rId1"/>
    <sheet name="Commerce Guidance" sheetId="7" r:id="rId2"/>
    <sheet name="snohomish Co" sheetId="10" r:id="rId3"/>
    <sheet name="king co" sheetId="11" r:id="rId4"/>
    <sheet name="Possible Density Ranges" sheetId="12" r:id="rId5"/>
    <sheet name="HUD- AMI FY 2023" sheetId="2" r:id="rId6"/>
    <sheet name="HUD Fair Market Rent" sheetId="6" r:id="rId7"/>
    <sheet name="Median Sales 2023" sheetId="8" r:id="rId8"/>
    <sheet name="Mortgage as % AMI" sheetId="9" r:id="rId9"/>
    <sheet name="Resources" sheetId="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9" l="1"/>
  <c r="C37" i="9"/>
  <c r="H34" i="9"/>
  <c r="H33" i="9"/>
  <c r="C34" i="9"/>
  <c r="C33" i="9"/>
  <c r="H28" i="9"/>
  <c r="H27" i="9"/>
  <c r="C28" i="9"/>
  <c r="C27" i="9"/>
  <c r="H24" i="9"/>
  <c r="H23" i="9"/>
  <c r="C24" i="9"/>
  <c r="C23" i="9"/>
  <c r="C19" i="9"/>
  <c r="C18" i="9"/>
  <c r="H15" i="9"/>
  <c r="H14" i="9"/>
  <c r="C15" i="9"/>
  <c r="C14" i="9"/>
  <c r="C10" i="9"/>
  <c r="C9" i="9"/>
  <c r="H5" i="9"/>
  <c r="H6" i="9" s="1"/>
  <c r="C5" i="9"/>
  <c r="C6" i="9" s="1"/>
  <c r="G13" i="6"/>
  <c r="F13" i="6"/>
  <c r="E13" i="6"/>
  <c r="D13" i="6"/>
  <c r="C13" i="6"/>
  <c r="G12" i="6"/>
  <c r="F12" i="6"/>
  <c r="E12" i="6"/>
  <c r="D12" i="6"/>
  <c r="C12" i="6"/>
  <c r="J69" i="8"/>
  <c r="I69" i="8"/>
  <c r="D69" i="8"/>
  <c r="J52" i="8"/>
  <c r="I52" i="8"/>
  <c r="H52" i="8"/>
  <c r="D52" i="8"/>
  <c r="J35" i="8"/>
  <c r="H35" i="8"/>
  <c r="D35" i="8"/>
  <c r="J18" i="8"/>
  <c r="H18" i="8"/>
  <c r="D18" i="8"/>
  <c r="K36" i="2"/>
  <c r="J36" i="2"/>
  <c r="I36" i="2"/>
  <c r="H36" i="2"/>
  <c r="G36" i="2"/>
  <c r="F36" i="2"/>
  <c r="E36" i="2"/>
  <c r="D36" i="2"/>
  <c r="K35" i="2"/>
  <c r="J35" i="2"/>
  <c r="I35" i="2"/>
  <c r="H35" i="2"/>
  <c r="F35" i="2"/>
  <c r="E35" i="2"/>
  <c r="D35" i="2"/>
  <c r="K32" i="2"/>
  <c r="J32" i="2"/>
  <c r="I32" i="2"/>
  <c r="H32" i="2"/>
  <c r="G32" i="2"/>
  <c r="G35" i="2" s="1"/>
  <c r="F32" i="2"/>
  <c r="E32" i="2"/>
  <c r="D32" i="2"/>
  <c r="K26" i="2"/>
  <c r="K24" i="2"/>
  <c r="F26" i="2"/>
  <c r="G26" i="2"/>
  <c r="E26" i="2"/>
  <c r="D26" i="2"/>
  <c r="J24" i="2"/>
  <c r="J26" i="2" s="1"/>
  <c r="I24" i="2"/>
  <c r="I26" i="2" s="1"/>
  <c r="H24" i="2"/>
  <c r="H26" i="2" s="1"/>
  <c r="G24" i="2"/>
  <c r="F24" i="2"/>
  <c r="E24" i="2"/>
  <c r="D24" i="2"/>
  <c r="K14" i="2"/>
  <c r="K16" i="2" s="1"/>
  <c r="J14" i="2"/>
  <c r="J16" i="2" s="1"/>
  <c r="I14" i="2"/>
  <c r="I16" i="2" s="1"/>
  <c r="H14" i="2"/>
  <c r="H16" i="2" s="1"/>
  <c r="G14" i="2"/>
  <c r="G16" i="2" s="1"/>
  <c r="F14" i="2"/>
  <c r="F16" i="2" s="1"/>
  <c r="E14" i="2"/>
  <c r="E16" i="2" s="1"/>
  <c r="D14" i="2"/>
  <c r="D16" i="2" s="1"/>
</calcChain>
</file>

<file path=xl/sharedStrings.xml><?xml version="1.0" encoding="utf-8"?>
<sst xmlns="http://schemas.openxmlformats.org/spreadsheetml/2006/main" count="470" uniqueCount="235">
  <si>
    <t>Area Median Income (AMI)</t>
  </si>
  <si>
    <t>AMI is defined as the midpoint of a specific area's income distribution and is calculated on an annual basis by the Department of Housing and Urban Development (HUD).  HUD refers to the figures as MFI or median family income based on a 4 person household</t>
  </si>
  <si>
    <t>FY 2023 Median Family Income Estimates and Income Limits</t>
  </si>
  <si>
    <t>On December 1, HUD announced it intends to base its FY 2023 median family income estimates and income limits on data from the 2021 American Community Survey.  This is a result of the Census Bureau's decsion not to release 1-year estimates from 2020 ACS  HUD plans on releasing FY 2023 median family income estimates</t>
  </si>
  <si>
    <t>FY 2023 Income Limit Area</t>
  </si>
  <si>
    <t>Median Family Income</t>
  </si>
  <si>
    <t>FY 2023 Income Limit Category</t>
  </si>
  <si>
    <t>Persons in Family</t>
  </si>
  <si>
    <t>Mount Vernon-Anacortes, WA MSA</t>
  </si>
  <si>
    <t>$96, 200</t>
  </si>
  <si>
    <t>Low (80%)</t>
  </si>
  <si>
    <t>Very Low (50%)</t>
  </si>
  <si>
    <t>https://www.huduser.gov/portal/datasets/il/il2023/2023ILCalc3080.odn</t>
  </si>
  <si>
    <t>31, 900</t>
  </si>
  <si>
    <t xml:space="preserve">CHAS Data Mapped </t>
  </si>
  <si>
    <t>https://egis.hud.gov/cpdmaps/</t>
  </si>
  <si>
    <t>CPD Maps (hud.gov)</t>
  </si>
  <si>
    <t>https://app.powerbi.com/view?r=eyJrIjoiMmZhMzcyNTgtNWMzNS00ZmQ1LTgxNWItOGJkZWRiMWQyMzNjIiwidCI6ImY2NThkNzg2LTc3NDctNDViOC1iYTYzLWY2NzIzMjljMmVlMCIsImMiOjZ9</t>
  </si>
  <si>
    <t>BERK Tool to view CHAS data</t>
  </si>
  <si>
    <t>Extremely Low  approx 30% ( HUD methodology below)</t>
  </si>
  <si>
    <t>Annual household income range - Extremely Low per HUD methodology</t>
  </si>
  <si>
    <t>Efficiency</t>
  </si>
  <si>
    <t>One-Bedroom</t>
  </si>
  <si>
    <t>Two-Bedroom</t>
  </si>
  <si>
    <t>Three-Bedroom</t>
  </si>
  <si>
    <t>Four-Bedroom</t>
  </si>
  <si>
    <t>Final FY 2024 &amp; Final FY 2023 FMRs By Unit Bedrooms</t>
  </si>
  <si>
    <t>Year</t>
  </si>
  <si>
    <t>FY 2024 FMR</t>
  </si>
  <si>
    <t>FY 2023 FMR</t>
  </si>
  <si>
    <t>https://www.huduser.gov/portal/datasets/fmr/fmrs/FY2024_code/2024summary.odn</t>
  </si>
  <si>
    <t>The FY 2024 Mount Vernon-Anacortes WA MSA FMR</t>
  </si>
  <si>
    <t>Annual household income range - Very Low (50%) per HUD Methodology</t>
  </si>
  <si>
    <t>Extremely Low, Less than 30% AMI - Mount Vernon-Anacortes WA MSA 2023</t>
  </si>
  <si>
    <t>Very Low 50% AMI - Mount Vernon-Anacortes WA MSA 2023</t>
  </si>
  <si>
    <t>Maximum Housing Costs at 30% of Income Monthly</t>
  </si>
  <si>
    <t xml:space="preserve">Maximum Housing Costs at 30 percent of income, Monthly </t>
  </si>
  <si>
    <t>Difference between Income and Cost  (Subsidy Required)</t>
  </si>
  <si>
    <t>Low 80% AMI - Mount Vernon-Anacortes WA MSA 2023</t>
  </si>
  <si>
    <t>Annual household income Low 80% per HUD Methodology</t>
  </si>
  <si>
    <t>HUD Fair Market Rent 1 bedroom - FY 2023</t>
  </si>
  <si>
    <t>HUD Fair Market Rent 1 bedroom FY 2023</t>
  </si>
  <si>
    <t>Difference between Income and Cost (Subsidies Required not to be cost burdened)</t>
  </si>
  <si>
    <t>Difference between Income and Cost - No subsidies required 1 bedroom unit</t>
  </si>
  <si>
    <t>Income Level Definitions per RCW 36.70A.030</t>
  </si>
  <si>
    <t>Extremely Low-Income - 0-30% AMI, Very Low Income &gt;30-50% AMI, Low Income &gt;50-80% AMI, Moderate Income &gt; 80-120 % AMI</t>
  </si>
  <si>
    <t>Zone Category and Housing Typical Types Allowed</t>
  </si>
  <si>
    <t>Per Commerce Guidance these assumptions may be used as default if a more detailed market analysis is not possible in your jurisdiction (page 14 2022 Guidance)</t>
  </si>
  <si>
    <t>Exhibit 8 Example of relating zone categories to housing types and income levels- moderate cost communities</t>
  </si>
  <si>
    <t>Zone Category</t>
  </si>
  <si>
    <t>Typical Housing Types Allowed</t>
  </si>
  <si>
    <t>Lowest Potential Income Served</t>
  </si>
  <si>
    <t>Assumed Affordability Level for Capacity Analysis</t>
  </si>
  <si>
    <t>Low Density</t>
  </si>
  <si>
    <t>Detached Single Family Home</t>
  </si>
  <si>
    <t>Higher Income (&gt;120%AMI)</t>
  </si>
  <si>
    <t>Market Rate</t>
  </si>
  <si>
    <t>With Subsidies</t>
  </si>
  <si>
    <t>Not typically feasible at scale</t>
  </si>
  <si>
    <t>Higher Income (&gt;120% AMI)</t>
  </si>
  <si>
    <t>Moderate Density</t>
  </si>
  <si>
    <t>Townhomes, duplex, triplex, quadplex</t>
  </si>
  <si>
    <t>Moderate Income (&gt;80-120% AMI)</t>
  </si>
  <si>
    <t>Moderate Income (&gt; 80-120% AMI)</t>
  </si>
  <si>
    <t>Low-Rise</t>
  </si>
  <si>
    <t>Walk-up apartments, condo's, PSH (2-3 floors</t>
  </si>
  <si>
    <t>Low-Income (&gt;50-80% AMI)</t>
  </si>
  <si>
    <t>Extremely Low and Very Low Income (0-50% AMI)</t>
  </si>
  <si>
    <t>Low Income (0-80% AMI) and PSH</t>
  </si>
  <si>
    <t>Mid-Rise</t>
  </si>
  <si>
    <t>Apartments, condos, PSH</t>
  </si>
  <si>
    <t>ADU's (All Zones)</t>
  </si>
  <si>
    <t>Accessory Dwelling Units on developed residential lots</t>
  </si>
  <si>
    <t>Low Income (&gt;50-80% AMI)</t>
  </si>
  <si>
    <t>N/A</t>
  </si>
  <si>
    <t>Low Income (&gt; 50-80 AMI)- Group with Low-Rise and/or Mid-Rise</t>
  </si>
  <si>
    <t>Exhibit 9 - Example of relating zone categories to housing types and income levels served in higher-cost communities (pg 16 2022 Guidance)</t>
  </si>
  <si>
    <t>&gt;120% AMI</t>
  </si>
  <si>
    <t>0-80% AMI and PSH</t>
  </si>
  <si>
    <t>High-Rise/Tower</t>
  </si>
  <si>
    <t xml:space="preserve">Apartments, condos </t>
  </si>
  <si>
    <t>Moderate Income (&gt;80% AM- 120% AMI)</t>
  </si>
  <si>
    <t>Moderate Income ( &gt;80%- 120 AMI)</t>
  </si>
  <si>
    <t>&gt;80-120% AMI</t>
  </si>
  <si>
    <t>Higher Income (&gt;80-120% AMI)</t>
  </si>
  <si>
    <t>Shows median income and percent of households that are cost burdened</t>
  </si>
  <si>
    <t>HUD Fair Market Rent 2 bedroom FY 2024</t>
  </si>
  <si>
    <t xml:space="preserve">Difference between Income and Cost - 2 bedroom Apartment </t>
  </si>
  <si>
    <t>Sales by dwelling type</t>
  </si>
  <si>
    <t>Median price by dwelling type</t>
  </si>
  <si>
    <t>City</t>
  </si>
  <si>
    <t>Quarter</t>
  </si>
  <si>
    <t>Total sales</t>
  </si>
  <si>
    <t>Median price</t>
  </si>
  <si>
    <t>Condominium</t>
  </si>
  <si>
    <t>Manufactured</t>
  </si>
  <si>
    <t>Single-family</t>
  </si>
  <si>
    <t>Condo</t>
  </si>
  <si>
    <t>Anacortes</t>
  </si>
  <si>
    <t>2021Q1</t>
  </si>
  <si>
    <t/>
  </si>
  <si>
    <t>2021Q2</t>
  </si>
  <si>
    <t>2021Q3</t>
  </si>
  <si>
    <t>2021Q4</t>
  </si>
  <si>
    <t>2022Q1</t>
  </si>
  <si>
    <t>2022Q2</t>
  </si>
  <si>
    <t>2022Q3</t>
  </si>
  <si>
    <t>2022Q4</t>
  </si>
  <si>
    <t>2023Q1</t>
  </si>
  <si>
    <t>2023Q2</t>
  </si>
  <si>
    <t>2023Q3</t>
  </si>
  <si>
    <t>Median Condo Sales Price 2023</t>
  </si>
  <si>
    <t>Median SF Sales Price 2023</t>
  </si>
  <si>
    <t>Anacortes Median Sales price 2023</t>
  </si>
  <si>
    <t>Anacortes Median Condo Sales Price 2023</t>
  </si>
  <si>
    <t>Burlington</t>
  </si>
  <si>
    <t>Burlington Median Sales Price 2023</t>
  </si>
  <si>
    <t>Median SF Burilington2023</t>
  </si>
  <si>
    <t>Burlington Median Condo Sales Price 2023</t>
  </si>
  <si>
    <t>Mount Vernon</t>
  </si>
  <si>
    <t>University of Washington - City Housing Price Report 2023 - (2023 Q4 Sales are not included)</t>
  </si>
  <si>
    <t>Mt Vernon Median Sales Price 2023</t>
  </si>
  <si>
    <t>Mt Vernon 2023 Median Condo Sales</t>
  </si>
  <si>
    <t>Mt Vernon 2023 Median SF Home</t>
  </si>
  <si>
    <t>Mt Vernon  Median Manufactured Home Sales Price 2023</t>
  </si>
  <si>
    <t>Sedro Woolley</t>
  </si>
  <si>
    <t>Sedro Wolley Median Sales Price 2023</t>
  </si>
  <si>
    <t>Median Manufactured Home Price 2023</t>
  </si>
  <si>
    <t>Sedro Woolley Median SF Sales Price 2023</t>
  </si>
  <si>
    <t>No Condos sold in 2023 Q-1-3</t>
  </si>
  <si>
    <t>AMI 2023 is $96,200 which with 30% of income purchase at 7% interest rate with 20% down can afford $384,486</t>
  </si>
  <si>
    <t>Annual Household Income Needed for FY 2023 FMR</t>
  </si>
  <si>
    <t>Annual Household Income Needed for FY 2024 FMR</t>
  </si>
  <si>
    <t xml:space="preserve">Anacortes </t>
  </si>
  <si>
    <t>Income Level as a % of AMI</t>
  </si>
  <si>
    <t>Annual Household Income Needed for 469,00 Mortgage</t>
  </si>
  <si>
    <t>Annual Household Income Needed for 744,667 Mortgage</t>
  </si>
  <si>
    <t>Median Sales price 2023 - $744,667</t>
  </si>
  <si>
    <t>Median SF Sales Price 2023 $781,166</t>
  </si>
  <si>
    <t>Annual Household Income Needed for $781,166 Mortgage</t>
  </si>
  <si>
    <t>Income as a % of AMI</t>
  </si>
  <si>
    <t>*Mortgage assumptions are 20% down and 6.93 interest rate with 30 year mortgage</t>
  </si>
  <si>
    <t>Median Sales Price 2023 $500,602</t>
  </si>
  <si>
    <t>Annual Household Income Needed for $500,602 Mortgage</t>
  </si>
  <si>
    <t>Income Level as % of AMI</t>
  </si>
  <si>
    <t>Median Condo Sales Price 2023 - $396,883</t>
  </si>
  <si>
    <t>Annual Household Income Needed for $396,883 Mortgage</t>
  </si>
  <si>
    <t>Median Sales Price SF Home $522,167</t>
  </si>
  <si>
    <t>Annual Income Needed for $535,500 Mortgage</t>
  </si>
  <si>
    <t>Mt Vernon</t>
  </si>
  <si>
    <t>2023 Median Sales Price $535,500</t>
  </si>
  <si>
    <t>Annual Household Income Needed for $535,500 Mortgage</t>
  </si>
  <si>
    <t>Income Level as % AMI</t>
  </si>
  <si>
    <t>Median Condo Sales Price 2023 $347,500</t>
  </si>
  <si>
    <t>Annual Household Income Needed for $347,500 Mortgage</t>
  </si>
  <si>
    <t>2023 Median Manufactured Home Price $110,100</t>
  </si>
  <si>
    <t>Annual Household Income Needed for $110,100 Mortgage</t>
  </si>
  <si>
    <t>Does not account for land purchase or space rent in mobile home park</t>
  </si>
  <si>
    <t>Median SF Home Sales Price 2023 $ 546,000</t>
  </si>
  <si>
    <t>Annual Household Income Needed for $546,000 Mortgage</t>
  </si>
  <si>
    <t>Sedro -Woolley</t>
  </si>
  <si>
    <t>2023 Median Sales Price $480,958</t>
  </si>
  <si>
    <t>Annual Household Income Needed for $480,958 Mortgage</t>
  </si>
  <si>
    <t>2023 Median Manufactured Home $130,000</t>
  </si>
  <si>
    <t>Annual Household Income Needed for $130,000 Mortgage</t>
  </si>
  <si>
    <t>2023 Median SF Home Sales Price $488,250</t>
  </si>
  <si>
    <t>Annual Household Income Needed for $488,250</t>
  </si>
  <si>
    <t>Jurisdictions are not required to plan for each sub-category separately, and they are welcome to combine the two sub-categories when inventorying housing needs in their housing element</t>
  </si>
  <si>
    <t>This is because all PSH housing needs are expected to be among extremely low-income households (0-30% AMI). "0-30% AMI Other" simply refers to extremely low-income housing needs without supportive services</t>
  </si>
  <si>
    <t>Table 2-1 Relating zone categories to housing types and income levels</t>
  </si>
  <si>
    <t>Assumed Affordability Level</t>
  </si>
  <si>
    <t>Detached Single Family Homes</t>
  </si>
  <si>
    <t>Higher Income (120% AMI)</t>
  </si>
  <si>
    <t>Walk-up apartments, condos, permanent supportive housing (PSH) 2-3 Floors</t>
  </si>
  <si>
    <t>Moderate Income (80-120% AMI)</t>
  </si>
  <si>
    <t>Moderate- Density</t>
  </si>
  <si>
    <t>Low- Density</t>
  </si>
  <si>
    <t>Townhomes, duplexes, triplexes, quadplexes, Mobile Homes and ADUs</t>
  </si>
  <si>
    <t>2024 Update- Housing Needs Analysis Snohomish County</t>
  </si>
  <si>
    <t>The housing needs projection data by household income segments developed and provided by Commerce has been split into sub-categories to provide greater detail to jurisdictions wishing to develop targeted housing strategies to meet anticipated needs.</t>
  </si>
  <si>
    <r>
      <rPr>
        <b/>
        <sz val="11"/>
        <color theme="1"/>
        <rFont val="Calibri"/>
        <family val="2"/>
        <scheme val="minor"/>
      </rPr>
      <t>Moderate Income Housing Split into 2 Categories</t>
    </r>
    <r>
      <rPr>
        <sz val="11"/>
        <color theme="1"/>
        <rFont val="Calibri"/>
        <family val="2"/>
        <scheme val="minor"/>
      </rPr>
      <t xml:space="preserve"> - &gt; 80 -100% of AMI and &gt;100-120% of AMI</t>
    </r>
  </si>
  <si>
    <r>
      <rPr>
        <b/>
        <sz val="11"/>
        <color theme="1"/>
        <rFont val="Calibri"/>
        <family val="2"/>
        <scheme val="minor"/>
      </rPr>
      <t>The 0-30% AMI housing needs have been split into 2 categories</t>
    </r>
    <r>
      <rPr>
        <sz val="11"/>
        <color theme="1"/>
        <rFont val="Calibri"/>
        <family val="2"/>
        <scheme val="minor"/>
      </rPr>
      <t>: PSH (Permanent Supportive Housing) and Other</t>
    </r>
  </si>
  <si>
    <t>Zone categories defined (Example Commerce)</t>
  </si>
  <si>
    <t>Detached single-family homes</t>
  </si>
  <si>
    <t>Townhomes, duplex, triplex, quadplex (Sno Co. puts mobile homes here and ADU's here)</t>
  </si>
  <si>
    <t>Walk up apartments or condo's (up to 3 floors)</t>
  </si>
  <si>
    <t>Apartments, condominiums in buildings with 4-6 floors</t>
  </si>
  <si>
    <t>Apt. or Condos with 7+ floors</t>
  </si>
  <si>
    <t>HUD AMI Mt Vernon - Anacortes MSA  2023 $96,200 Family of 4</t>
  </si>
  <si>
    <t>Table 8: Comparison of protected housing needs to capacity</t>
  </si>
  <si>
    <t>Income Level (%AMI) and Special Housing Needs</t>
  </si>
  <si>
    <t>Zone Categories</t>
  </si>
  <si>
    <t>0-30% PHS</t>
  </si>
  <si>
    <t>0-30% Other</t>
  </si>
  <si>
    <t>&gt; 30-50%</t>
  </si>
  <si>
    <t>&gt;50-80%</t>
  </si>
  <si>
    <t>&gt; 80-100%</t>
  </si>
  <si>
    <t>&gt; 100-120%</t>
  </si>
  <si>
    <t>&gt; 120%</t>
  </si>
  <si>
    <t>Low-rise, mid-rise, and ADU's</t>
  </si>
  <si>
    <t>Middle Density</t>
  </si>
  <si>
    <t>Table 11: King County Zones Categorized by Residential Development</t>
  </si>
  <si>
    <t>Zone</t>
  </si>
  <si>
    <t>Category</t>
  </si>
  <si>
    <t>R-24, R-48, CB, RB, O</t>
  </si>
  <si>
    <t>High Denisty</t>
  </si>
  <si>
    <t xml:space="preserve">R-12, R-18 </t>
  </si>
  <si>
    <t>R-1, R-4, R-6, R-8, NB</t>
  </si>
  <si>
    <t>A-10, A-35, RA-5, RA-10, UR</t>
  </si>
  <si>
    <t>Rural Density</t>
  </si>
  <si>
    <t xml:space="preserve">F, M, I </t>
  </si>
  <si>
    <t>Excluded</t>
  </si>
  <si>
    <t>Housing Type Allowed</t>
  </si>
  <si>
    <t>Possible Density Range</t>
  </si>
  <si>
    <t>Lowest Potential Level Served</t>
  </si>
  <si>
    <t>Affordability level for Capacity Analysis</t>
  </si>
  <si>
    <t>Dwelling Unit Per Acre</t>
  </si>
  <si>
    <t>With Subsidies and/or incentives</t>
  </si>
  <si>
    <t>Low-Rise Multifamily</t>
  </si>
  <si>
    <t>Mid-Rise Multifamily</t>
  </si>
  <si>
    <t>ADU's (all zones)</t>
  </si>
  <si>
    <t>Detached single family homes</t>
  </si>
  <si>
    <t>Walk-up apartments, condos (2-3 floors)</t>
  </si>
  <si>
    <t>Apartments, Condos</t>
  </si>
  <si>
    <t>(~15-18) to (~30-40)</t>
  </si>
  <si>
    <t>(~30-40) and above</t>
  </si>
  <si>
    <t>Metric - Gross Density vs Net Density?</t>
  </si>
  <si>
    <t xml:space="preserve">Moderate Income (80-120% AMI) </t>
  </si>
  <si>
    <t>Low Income (50-80% AMI) and PSH (0-30% AMI)</t>
  </si>
  <si>
    <t>Low Income (&gt;50-80% AMI) and PSH (0-30%)</t>
  </si>
  <si>
    <t xml:space="preserve">Low Income (&gt;50-80% AMI) and Extremely Low Income (0-30%)  Group with low rise and or mid-rise or Multifamily. </t>
  </si>
  <si>
    <t xml:space="preserve">Extremely low and very low income (0-50%) and (0-30%) </t>
  </si>
  <si>
    <t>(1 and less than 1) to (2-3)</t>
  </si>
  <si>
    <t>(4-8) to (~15-18)</t>
  </si>
  <si>
    <t>No subsidies but some may be occupied by family members, do we have data on that?  Is this in the Commerce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</si>
</sst>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3" formatCode="_(* #,##0.00_);_(* \(#,##0.00\);_(* &quot;-&quot;??_);_(@_)"/>
    <numFmt numFmtId="164" formatCode="&quot;$&quot;#,##0.00"/>
    <numFmt numFmtId="165" formatCode="&quot;$&quot;#,##0.0"/>
    <numFmt numFmtId="166" formatCode="&quot;$&quot;#,##0"/>
    <numFmt numFmtId="167" formatCode="_(* #,##0_);_(* \(#,##0\);_(* &quot;-&quot;??_);_(@_)"/>
    <numFmt numFmtId="168" formatCode="&quot;$&quot;#,##0.0_);[Red]\(&quot;$&quot;#,##0.0\)"/>
  </numFmts>
  <fonts count="5"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xf numFmtId="43" fontId="3" fillId="0" borderId="0" applyFont="0" applyFill="0" applyBorder="0" applyAlignment="0" applyProtection="0"/>
  </cellStyleXfs>
  <cellXfs count="104">
    <xf numFmtId="0" fontId="0" fillId="0" borderId="0" xfId="0"/>
    <xf numFmtId="0" fontId="0" fillId="0" borderId="0" xfId="0" applyAlignment="1">
      <alignment wrapText="1"/>
    </xf>
    <xf numFmtId="0" fontId="1" fillId="0" borderId="0" xfId="0" applyFont="1" applyAlignment="1">
      <alignment vertical="top"/>
    </xf>
    <xf numFmtId="0" fontId="1" fillId="0" borderId="0" xfId="0" applyFont="1" applyAlignment="1">
      <alignment wrapText="1"/>
    </xf>
    <xf numFmtId="0" fontId="0" fillId="0" borderId="0" xfId="0" applyAlignment="1">
      <alignment horizontal="center"/>
    </xf>
    <xf numFmtId="0" fontId="2" fillId="0" borderId="0" xfId="1"/>
    <xf numFmtId="0" fontId="0" fillId="2" borderId="1" xfId="0" applyFill="1" applyBorder="1"/>
    <xf numFmtId="0" fontId="0" fillId="2" borderId="1" xfId="0" applyFill="1" applyBorder="1" applyAlignment="1">
      <alignment horizontal="center"/>
    </xf>
    <xf numFmtId="0" fontId="0" fillId="0" borderId="1" xfId="0" applyBorder="1"/>
    <xf numFmtId="164" fontId="0" fillId="0" borderId="0" xfId="0" applyNumberFormat="1"/>
    <xf numFmtId="164" fontId="0" fillId="0" borderId="1" xfId="0" applyNumberFormat="1" applyBorder="1"/>
    <xf numFmtId="0" fontId="0" fillId="4" borderId="1" xfId="0" applyFill="1" applyBorder="1"/>
    <xf numFmtId="165" fontId="0" fillId="0" borderId="1" xfId="0" applyNumberFormat="1" applyBorder="1"/>
    <xf numFmtId="0" fontId="1" fillId="0" borderId="0" xfId="0" applyFont="1" applyAlignment="1">
      <alignment vertical="top" wrapText="1"/>
    </xf>
    <xf numFmtId="0" fontId="1" fillId="0" borderId="0" xfId="0" applyFont="1"/>
    <xf numFmtId="0" fontId="0" fillId="2" borderId="0" xfId="0" applyFill="1"/>
    <xf numFmtId="6" fontId="0" fillId="0" borderId="1" xfId="0" applyNumberFormat="1" applyBorder="1"/>
    <xf numFmtId="0" fontId="0" fillId="0" borderId="1" xfId="0" applyBorder="1" applyAlignment="1">
      <alignment wrapText="1"/>
    </xf>
    <xf numFmtId="0" fontId="0" fillId="0" borderId="1" xfId="0" applyBorder="1" applyAlignment="1">
      <alignment vertical="top"/>
    </xf>
    <xf numFmtId="0" fontId="0" fillId="0" borderId="1" xfId="0" applyBorder="1" applyAlignment="1">
      <alignment vertical="top" wrapText="1"/>
    </xf>
    <xf numFmtId="0" fontId="1" fillId="2" borderId="1" xfId="0" applyFont="1" applyFill="1" applyBorder="1"/>
    <xf numFmtId="4" fontId="0" fillId="0" borderId="1" xfId="0" applyNumberFormat="1" applyBorder="1"/>
    <xf numFmtId="4" fontId="0" fillId="0" borderId="1" xfId="0" applyNumberFormat="1" applyBorder="1" applyAlignment="1">
      <alignment horizontal="right"/>
    </xf>
    <xf numFmtId="0" fontId="0" fillId="5" borderId="0" xfId="0" applyFill="1"/>
    <xf numFmtId="0" fontId="0" fillId="5" borderId="1" xfId="0" applyFill="1" applyBorder="1"/>
    <xf numFmtId="0" fontId="0" fillId="0" borderId="6" xfId="0" applyBorder="1"/>
    <xf numFmtId="164" fontId="0" fillId="0" borderId="7" xfId="0" applyNumberFormat="1" applyBorder="1"/>
    <xf numFmtId="0" fontId="0" fillId="0" borderId="8" xfId="0" applyBorder="1"/>
    <xf numFmtId="0" fontId="0" fillId="0" borderId="9" xfId="0" applyBorder="1"/>
    <xf numFmtId="164" fontId="0" fillId="0" borderId="9" xfId="0" applyNumberFormat="1" applyBorder="1"/>
    <xf numFmtId="164" fontId="0" fillId="0" borderId="10" xfId="0" applyNumberFormat="1" applyBorder="1"/>
    <xf numFmtId="0" fontId="0" fillId="6" borderId="0" xfId="0" applyFill="1"/>
    <xf numFmtId="0" fontId="0" fillId="6" borderId="1" xfId="0" applyFill="1" applyBorder="1" applyAlignment="1">
      <alignment horizontal="center"/>
    </xf>
    <xf numFmtId="0" fontId="0" fillId="6" borderId="1" xfId="0" applyFill="1" applyBorder="1"/>
    <xf numFmtId="164" fontId="0" fillId="2" borderId="1" xfId="0" applyNumberFormat="1" applyFill="1" applyBorder="1"/>
    <xf numFmtId="0" fontId="0" fillId="6" borderId="2" xfId="0" applyFill="1" applyBorder="1" applyAlignment="1">
      <alignment horizontal="center"/>
    </xf>
    <xf numFmtId="164" fontId="0" fillId="6" borderId="2" xfId="0" applyNumberFormat="1" applyFill="1" applyBorder="1"/>
    <xf numFmtId="0" fontId="0" fillId="6" borderId="2" xfId="0" applyFill="1" applyBorder="1"/>
    <xf numFmtId="164" fontId="0" fillId="5" borderId="12" xfId="0" applyNumberFormat="1" applyFill="1" applyBorder="1"/>
    <xf numFmtId="0" fontId="0" fillId="5" borderId="13" xfId="0" applyFill="1" applyBorder="1"/>
    <xf numFmtId="0" fontId="0" fillId="5" borderId="12" xfId="0" applyFill="1" applyBorder="1"/>
    <xf numFmtId="164" fontId="0" fillId="5" borderId="14" xfId="0" applyNumberFormat="1" applyFill="1" applyBorder="1"/>
    <xf numFmtId="166" fontId="0" fillId="0" borderId="0" xfId="0" applyNumberFormat="1"/>
    <xf numFmtId="166" fontId="0" fillId="5" borderId="1" xfId="0" applyNumberFormat="1" applyFill="1" applyBorder="1"/>
    <xf numFmtId="166" fontId="0" fillId="6" borderId="1" xfId="0" applyNumberFormat="1" applyFill="1" applyBorder="1"/>
    <xf numFmtId="166" fontId="0" fillId="0" borderId="1" xfId="0" applyNumberFormat="1" applyBorder="1"/>
    <xf numFmtId="6" fontId="0" fillId="5" borderId="1" xfId="0" applyNumberFormat="1" applyFill="1" applyBorder="1"/>
    <xf numFmtId="166" fontId="1" fillId="2" borderId="1" xfId="2" applyNumberFormat="1" applyFont="1" applyFill="1" applyBorder="1"/>
    <xf numFmtId="0" fontId="1" fillId="2" borderId="1" xfId="0" applyFont="1" applyFill="1" applyBorder="1" applyAlignment="1">
      <alignment horizontal="right"/>
    </xf>
    <xf numFmtId="166" fontId="1" fillId="2" borderId="1" xfId="2" applyNumberFormat="1" applyFont="1" applyFill="1" applyBorder="1" applyAlignment="1">
      <alignment horizontal="right"/>
    </xf>
    <xf numFmtId="167" fontId="1" fillId="2" borderId="1" xfId="2" applyNumberFormat="1" applyFont="1" applyFill="1" applyBorder="1" applyAlignment="1">
      <alignment horizontal="right"/>
    </xf>
    <xf numFmtId="168" fontId="0" fillId="0" borderId="1" xfId="0" applyNumberFormat="1" applyBorder="1"/>
    <xf numFmtId="168" fontId="0" fillId="0" borderId="0" xfId="0" applyNumberFormat="1"/>
    <xf numFmtId="8" fontId="0" fillId="0" borderId="0" xfId="0" applyNumberFormat="1"/>
    <xf numFmtId="9" fontId="0" fillId="0" borderId="0" xfId="0" applyNumberFormat="1"/>
    <xf numFmtId="9" fontId="0" fillId="0" borderId="1" xfId="0" applyNumberFormat="1" applyBorder="1"/>
    <xf numFmtId="166" fontId="0" fillId="0" borderId="1" xfId="0" applyNumberFormat="1" applyBorder="1" applyAlignment="1">
      <alignment vertical="center"/>
    </xf>
    <xf numFmtId="166" fontId="0" fillId="0" borderId="3" xfId="0" applyNumberFormat="1" applyBorder="1"/>
    <xf numFmtId="0" fontId="1" fillId="7" borderId="1" xfId="0" applyFont="1" applyFill="1" applyBorder="1"/>
    <xf numFmtId="0" fontId="0" fillId="2" borderId="1" xfId="0" applyFill="1" applyBorder="1" applyAlignment="1">
      <alignment wrapText="1"/>
    </xf>
    <xf numFmtId="0" fontId="0" fillId="0" borderId="1" xfId="0" applyBorder="1" applyAlignment="1">
      <alignment horizontal="left" vertical="top" wrapText="1"/>
    </xf>
    <xf numFmtId="0" fontId="0" fillId="2" borderId="1" xfId="0" applyFill="1" applyBorder="1" applyAlignment="1">
      <alignment horizontal="center"/>
    </xf>
    <xf numFmtId="0" fontId="4" fillId="0" borderId="0" xfId="0" applyFont="1" applyAlignment="1">
      <alignment horizontal="center"/>
    </xf>
    <xf numFmtId="0" fontId="0" fillId="0" borderId="0" xfId="0" applyAlignment="1">
      <alignment horizontal="center"/>
    </xf>
    <xf numFmtId="0" fontId="1" fillId="2" borderId="1" xfId="0" applyFont="1" applyFill="1" applyBorder="1" applyAlignment="1">
      <alignment horizontal="center" vertical="top"/>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0" borderId="0" xfId="0" applyFont="1" applyAlignment="1">
      <alignment horizontal="center"/>
    </xf>
    <xf numFmtId="0" fontId="1" fillId="7" borderId="1" xfId="0" applyFont="1" applyFill="1" applyBorder="1" applyAlignment="1">
      <alignment horizontal="center" wrapText="1"/>
    </xf>
    <xf numFmtId="0" fontId="0" fillId="7" borderId="1" xfId="0" applyFill="1" applyBorder="1" applyAlignment="1">
      <alignment horizontal="center" wrapText="1"/>
    </xf>
    <xf numFmtId="0" fontId="1" fillId="7" borderId="1" xfId="0" applyFont="1" applyFill="1" applyBorder="1" applyAlignment="1">
      <alignment horizontal="center" vertical="top"/>
    </xf>
    <xf numFmtId="0" fontId="0" fillId="7" borderId="1" xfId="0" applyFill="1" applyBorder="1" applyAlignment="1">
      <alignment horizontal="center" vertical="top"/>
    </xf>
    <xf numFmtId="0" fontId="1" fillId="7" borderId="1" xfId="0" applyFont="1" applyFill="1" applyBorder="1" applyAlignment="1">
      <alignment horizontal="center" vertical="top" wrapText="1"/>
    </xf>
    <xf numFmtId="0" fontId="0" fillId="0" borderId="0" xfId="0"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2" borderId="0" xfId="0" applyFill="1" applyAlignment="1">
      <alignment horizontal="left"/>
    </xf>
    <xf numFmtId="0" fontId="0" fillId="0" borderId="0" xfId="0" applyAlignment="1">
      <alignment horizontal="left"/>
    </xf>
    <xf numFmtId="0" fontId="0" fillId="0" borderId="1" xfId="0" applyBorder="1" applyAlignment="1">
      <alignment horizontal="center" wrapText="1"/>
    </xf>
    <xf numFmtId="0" fontId="0" fillId="2" borderId="1" xfId="0" applyFill="1" applyBorder="1"/>
    <xf numFmtId="0" fontId="0" fillId="2" borderId="19" xfId="0" applyFill="1" applyBorder="1" applyAlignment="1">
      <alignment horizontal="center" vertical="top"/>
    </xf>
    <xf numFmtId="0" fontId="0" fillId="2" borderId="3" xfId="0" applyFill="1" applyBorder="1" applyAlignment="1">
      <alignment horizontal="center" vertical="top"/>
    </xf>
    <xf numFmtId="0" fontId="0" fillId="3" borderId="1" xfId="0"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xf>
    <xf numFmtId="0" fontId="0" fillId="5" borderId="1" xfId="0" applyFill="1" applyBorder="1" applyAlignment="1">
      <alignment horizontal="center"/>
    </xf>
    <xf numFmtId="0" fontId="0" fillId="6" borderId="0" xfId="0" applyFill="1" applyAlignment="1">
      <alignment horizontal="center"/>
    </xf>
    <xf numFmtId="0" fontId="0" fillId="6" borderId="15" xfId="0" applyFill="1" applyBorder="1" applyAlignment="1">
      <alignment horizontal="center"/>
    </xf>
    <xf numFmtId="0" fontId="0" fillId="5" borderId="16" xfId="0" applyFill="1" applyBorder="1" applyAlignment="1">
      <alignment horizontal="center"/>
    </xf>
    <xf numFmtId="0" fontId="0" fillId="5" borderId="17" xfId="0" applyFill="1" applyBorder="1" applyAlignment="1">
      <alignment horizontal="center"/>
    </xf>
    <xf numFmtId="0" fontId="0" fillId="5" borderId="18" xfId="0" applyFill="1" applyBorder="1" applyAlignment="1">
      <alignment horizontal="center"/>
    </xf>
    <xf numFmtId="0" fontId="0" fillId="5" borderId="1" xfId="0" applyFill="1" applyBorder="1" applyAlignment="1">
      <alignment horizontal="center" wrapText="1"/>
    </xf>
    <xf numFmtId="167" fontId="1" fillId="2" borderId="1" xfId="2" applyNumberFormat="1" applyFont="1" applyFill="1" applyBorder="1" applyAlignment="1">
      <alignment horizontal="center"/>
    </xf>
    <xf numFmtId="166" fontId="1" fillId="2" borderId="1" xfId="2" applyNumberFormat="1" applyFont="1"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0" borderId="1" xfId="0" applyBorder="1" applyAlignment="1">
      <alignment horizontal="center"/>
    </xf>
    <xf numFmtId="0" fontId="0" fillId="2" borderId="4" xfId="0" applyFill="1" applyBorder="1" applyAlignment="1">
      <alignment horizontal="left"/>
    </xf>
    <xf numFmtId="0" fontId="0" fillId="2" borderId="5" xfId="0" applyFill="1" applyBorder="1" applyAlignment="1">
      <alignment horizontal="left"/>
    </xf>
    <xf numFmtId="0" fontId="0" fillId="2" borderId="13" xfId="0" applyFill="1" applyBorder="1" applyAlignment="1">
      <alignment horizontal="left"/>
    </xf>
    <xf numFmtId="0" fontId="0" fillId="2" borderId="1" xfId="0" applyFill="1" applyBorder="1" applyAlignment="1">
      <alignment horizontal="left"/>
    </xf>
    <xf numFmtId="0" fontId="0" fillId="0" borderId="3" xfId="0" applyBorder="1" applyAlignment="1">
      <alignment horizontal="center"/>
    </xf>
    <xf numFmtId="0" fontId="0" fillId="0" borderId="1" xfId="0" applyBorder="1" applyAlignment="1">
      <alignment horizontal="left" vertical="top"/>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hyperlink" Target="https://app.powerbi.com/view?r=eyJrIjoiMmZhMzcyNTgtNWMzNS00ZmQ1LTgxNWItOGJkZWRiMWQyMzNjIiwidCI6ImY2NThkNzg2LTc3NDctNDViOC1iYTYzLWY2NzIzMjljMmVlMCIsImMiOjZ9" TargetMode="External"/><Relationship Id="rId2" Type="http://schemas.openxmlformats.org/officeDocument/2006/relationships/hyperlink" Target="https://egis.hud.gov/cpdmaps/" TargetMode="External"/><Relationship Id="rId1" Type="http://schemas.openxmlformats.org/officeDocument/2006/relationships/hyperlink" Target="https://egis.hud.gov/cpdmap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huduser.gov/portal/datasets/il/il2023/2023ILCalc3080.odn"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huduser.gov/portal/datasets/fmr/fmrs/FY2024_code/2024summar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58254-30AF-4D80-8E0B-A4998B23952D}">
  <dimension ref="A3:B5"/>
  <sheetViews>
    <sheetView workbookViewId="0">
      <selection activeCell="B5" sqref="B5"/>
    </sheetView>
  </sheetViews>
  <sheetFormatPr defaultRowHeight="14.5" x14ac:dyDescent="0.35"/>
  <cols>
    <col min="1" max="1" width="23.6328125" bestFit="1" customWidth="1"/>
    <col min="2" max="2" width="122.26953125" customWidth="1"/>
  </cols>
  <sheetData>
    <row r="3" spans="1:2" ht="29" x14ac:dyDescent="0.35">
      <c r="A3" s="2" t="s">
        <v>0</v>
      </c>
      <c r="B3" s="1" t="s">
        <v>1</v>
      </c>
    </row>
    <row r="4" spans="1:2" ht="49.5" customHeight="1" x14ac:dyDescent="0.35">
      <c r="A4" s="3" t="s">
        <v>2</v>
      </c>
      <c r="B4" s="1" t="s">
        <v>3</v>
      </c>
    </row>
    <row r="5" spans="1:2" ht="41.5" customHeight="1" x14ac:dyDescent="0.35">
      <c r="A5" s="13" t="s">
        <v>44</v>
      </c>
      <c r="B5" t="s">
        <v>45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395C8-4B60-494F-A01C-97ED53E67CA9}">
  <dimension ref="A3:B6"/>
  <sheetViews>
    <sheetView workbookViewId="0">
      <selection activeCell="B20" sqref="B20"/>
    </sheetView>
  </sheetViews>
  <sheetFormatPr defaultRowHeight="14.5" x14ac:dyDescent="0.35"/>
  <cols>
    <col min="1" max="1" width="27.26953125" bestFit="1" customWidth="1"/>
    <col min="2" max="2" width="159.90625" bestFit="1" customWidth="1"/>
  </cols>
  <sheetData>
    <row r="3" spans="1:2" x14ac:dyDescent="0.35">
      <c r="A3" t="s">
        <v>14</v>
      </c>
      <c r="B3" s="5" t="s">
        <v>16</v>
      </c>
    </row>
    <row r="4" spans="1:2" x14ac:dyDescent="0.35">
      <c r="A4" s="5" t="s">
        <v>15</v>
      </c>
      <c r="B4" t="s">
        <v>85</v>
      </c>
    </row>
    <row r="6" spans="1:2" x14ac:dyDescent="0.35">
      <c r="A6" t="s">
        <v>18</v>
      </c>
      <c r="B6" s="5" t="s">
        <v>17</v>
      </c>
    </row>
  </sheetData>
  <hyperlinks>
    <hyperlink ref="A4" r:id="rId1" xr:uid="{643C1841-2936-48DA-A07F-3171D7125AE8}"/>
    <hyperlink ref="B3" r:id="rId2" display="https://egis.hud.gov/cpdmaps/" xr:uid="{69944ED3-1F0A-40BD-AE80-53911B5A4240}"/>
    <hyperlink ref="B6" r:id="rId3" xr:uid="{AC91C221-57F8-4506-8584-922887F22AC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3A48E-3FCD-4E90-85CB-92DD43B99682}">
  <dimension ref="A2:J30"/>
  <sheetViews>
    <sheetView topLeftCell="A18" workbookViewId="0">
      <selection activeCell="D27" sqref="D27"/>
    </sheetView>
  </sheetViews>
  <sheetFormatPr defaultRowHeight="14.5" x14ac:dyDescent="0.35"/>
  <cols>
    <col min="1" max="1" width="17.90625" customWidth="1"/>
    <col min="2" max="2" width="31.7265625" customWidth="1"/>
    <col min="3" max="3" width="16.1796875" customWidth="1"/>
    <col min="4" max="4" width="19.36328125" customWidth="1"/>
    <col min="5" max="5" width="29.36328125" customWidth="1"/>
  </cols>
  <sheetData>
    <row r="2" spans="1:10" ht="18.5" x14ac:dyDescent="0.45">
      <c r="A2" s="62" t="s">
        <v>46</v>
      </c>
      <c r="B2" s="63"/>
      <c r="C2" s="63"/>
      <c r="D2" s="63"/>
      <c r="E2" s="63"/>
      <c r="F2" s="63"/>
      <c r="G2" s="63"/>
      <c r="H2" s="63"/>
      <c r="I2" s="63"/>
      <c r="J2" s="63"/>
    </row>
    <row r="3" spans="1:10" x14ac:dyDescent="0.35">
      <c r="A3" t="s">
        <v>47</v>
      </c>
    </row>
    <row r="5" spans="1:10" x14ac:dyDescent="0.35">
      <c r="A5" s="14" t="s">
        <v>48</v>
      </c>
    </row>
    <row r="6" spans="1:10" x14ac:dyDescent="0.35">
      <c r="A6" s="64" t="s">
        <v>49</v>
      </c>
      <c r="B6" s="64" t="s">
        <v>50</v>
      </c>
      <c r="C6" s="65" t="s">
        <v>51</v>
      </c>
      <c r="D6" s="65"/>
      <c r="E6" s="66" t="s">
        <v>52</v>
      </c>
    </row>
    <row r="7" spans="1:10" x14ac:dyDescent="0.35">
      <c r="A7" s="64"/>
      <c r="B7" s="64"/>
      <c r="C7" s="20" t="s">
        <v>56</v>
      </c>
      <c r="D7" s="20" t="s">
        <v>57</v>
      </c>
      <c r="E7" s="66"/>
    </row>
    <row r="8" spans="1:10" ht="25" customHeight="1" x14ac:dyDescent="0.35">
      <c r="A8" s="8" t="s">
        <v>53</v>
      </c>
      <c r="B8" s="8" t="s">
        <v>54</v>
      </c>
      <c r="C8" s="17" t="s">
        <v>55</v>
      </c>
      <c r="D8" s="17" t="s">
        <v>58</v>
      </c>
      <c r="E8" s="8" t="s">
        <v>59</v>
      </c>
    </row>
    <row r="9" spans="1:10" ht="28" customHeight="1" x14ac:dyDescent="0.35">
      <c r="A9" s="8" t="s">
        <v>60</v>
      </c>
      <c r="B9" s="17" t="s">
        <v>61</v>
      </c>
      <c r="C9" s="17" t="s">
        <v>62</v>
      </c>
      <c r="D9" s="17" t="s">
        <v>58</v>
      </c>
      <c r="E9" s="17" t="s">
        <v>63</v>
      </c>
    </row>
    <row r="10" spans="1:10" ht="57" customHeight="1" x14ac:dyDescent="0.35">
      <c r="A10" s="18" t="s">
        <v>64</v>
      </c>
      <c r="B10" s="19" t="s">
        <v>65</v>
      </c>
      <c r="C10" s="19" t="s">
        <v>66</v>
      </c>
      <c r="D10" s="19" t="s">
        <v>67</v>
      </c>
      <c r="E10" s="18" t="s">
        <v>68</v>
      </c>
    </row>
    <row r="11" spans="1:10" ht="31.5" customHeight="1" x14ac:dyDescent="0.35">
      <c r="A11" s="8" t="s">
        <v>69</v>
      </c>
      <c r="B11" s="8" t="s">
        <v>70</v>
      </c>
      <c r="C11" s="17" t="s">
        <v>66</v>
      </c>
      <c r="D11" s="17" t="s">
        <v>67</v>
      </c>
      <c r="E11" s="8" t="s">
        <v>68</v>
      </c>
    </row>
    <row r="12" spans="1:10" ht="33" customHeight="1" x14ac:dyDescent="0.35">
      <c r="A12" s="8" t="s">
        <v>71</v>
      </c>
      <c r="B12" s="17" t="s">
        <v>72</v>
      </c>
      <c r="C12" s="17" t="s">
        <v>73</v>
      </c>
      <c r="D12" s="8" t="s">
        <v>74</v>
      </c>
      <c r="E12" s="17" t="s">
        <v>75</v>
      </c>
    </row>
    <row r="15" spans="1:10" x14ac:dyDescent="0.35">
      <c r="A15" s="67" t="s">
        <v>76</v>
      </c>
      <c r="B15" s="67"/>
      <c r="C15" s="67"/>
      <c r="D15" s="67"/>
      <c r="E15" s="67"/>
      <c r="F15" s="67"/>
    </row>
    <row r="16" spans="1:10" x14ac:dyDescent="0.35">
      <c r="A16" s="64" t="s">
        <v>49</v>
      </c>
      <c r="B16" s="64" t="s">
        <v>50</v>
      </c>
      <c r="C16" s="65" t="s">
        <v>51</v>
      </c>
      <c r="D16" s="65"/>
      <c r="E16" s="66" t="s">
        <v>52</v>
      </c>
    </row>
    <row r="17" spans="1:5" x14ac:dyDescent="0.35">
      <c r="A17" s="64"/>
      <c r="B17" s="64"/>
      <c r="C17" s="20" t="s">
        <v>56</v>
      </c>
      <c r="D17" s="20" t="s">
        <v>57</v>
      </c>
      <c r="E17" s="66"/>
    </row>
    <row r="18" spans="1:5" ht="29" x14ac:dyDescent="0.35">
      <c r="A18" s="8" t="s">
        <v>53</v>
      </c>
      <c r="B18" s="8" t="s">
        <v>54</v>
      </c>
      <c r="C18" s="17" t="s">
        <v>55</v>
      </c>
      <c r="D18" s="17" t="s">
        <v>58</v>
      </c>
      <c r="E18" s="8" t="s">
        <v>77</v>
      </c>
    </row>
    <row r="19" spans="1:5" ht="29" x14ac:dyDescent="0.35">
      <c r="A19" s="8" t="s">
        <v>60</v>
      </c>
      <c r="B19" s="17" t="s">
        <v>61</v>
      </c>
      <c r="C19" s="17" t="s">
        <v>84</v>
      </c>
      <c r="D19" s="17" t="s">
        <v>58</v>
      </c>
      <c r="E19" s="17" t="s">
        <v>77</v>
      </c>
    </row>
    <row r="20" spans="1:5" ht="46.5" customHeight="1" x14ac:dyDescent="0.35">
      <c r="A20" s="8" t="s">
        <v>69</v>
      </c>
      <c r="B20" s="8" t="s">
        <v>70</v>
      </c>
      <c r="C20" s="17" t="s">
        <v>81</v>
      </c>
      <c r="D20" s="17" t="s">
        <v>67</v>
      </c>
      <c r="E20" s="8" t="s">
        <v>78</v>
      </c>
    </row>
    <row r="21" spans="1:5" ht="29" x14ac:dyDescent="0.35">
      <c r="A21" s="8" t="s">
        <v>79</v>
      </c>
      <c r="B21" s="8" t="s">
        <v>80</v>
      </c>
      <c r="C21" s="17" t="s">
        <v>55</v>
      </c>
      <c r="D21" s="17" t="s">
        <v>62</v>
      </c>
      <c r="E21" s="8" t="s">
        <v>83</v>
      </c>
    </row>
    <row r="22" spans="1:5" ht="29" x14ac:dyDescent="0.35">
      <c r="A22" s="8" t="s">
        <v>71</v>
      </c>
      <c r="B22" s="17" t="s">
        <v>72</v>
      </c>
      <c r="C22" s="17" t="s">
        <v>82</v>
      </c>
      <c r="D22" s="8" t="s">
        <v>74</v>
      </c>
      <c r="E22" s="17" t="s">
        <v>83</v>
      </c>
    </row>
    <row r="24" spans="1:5" x14ac:dyDescent="0.35">
      <c r="A24" s="61" t="s">
        <v>182</v>
      </c>
      <c r="B24" s="61"/>
    </row>
    <row r="25" spans="1:5" x14ac:dyDescent="0.35">
      <c r="A25" s="6" t="s">
        <v>49</v>
      </c>
      <c r="B25" s="6" t="s">
        <v>50</v>
      </c>
    </row>
    <row r="26" spans="1:5" x14ac:dyDescent="0.35">
      <c r="A26" s="6" t="s">
        <v>53</v>
      </c>
      <c r="B26" s="8" t="s">
        <v>183</v>
      </c>
    </row>
    <row r="27" spans="1:5" ht="45.5" customHeight="1" x14ac:dyDescent="0.35">
      <c r="A27" s="6" t="s">
        <v>60</v>
      </c>
      <c r="B27" s="17" t="s">
        <v>184</v>
      </c>
    </row>
    <row r="28" spans="1:5" ht="31" customHeight="1" x14ac:dyDescent="0.35">
      <c r="A28" s="6" t="s">
        <v>64</v>
      </c>
      <c r="B28" s="17" t="s">
        <v>185</v>
      </c>
    </row>
    <row r="29" spans="1:5" ht="31" customHeight="1" x14ac:dyDescent="0.35">
      <c r="A29" s="6" t="s">
        <v>69</v>
      </c>
      <c r="B29" s="17" t="s">
        <v>186</v>
      </c>
    </row>
    <row r="30" spans="1:5" x14ac:dyDescent="0.35">
      <c r="A30" s="6" t="s">
        <v>79</v>
      </c>
      <c r="B30" s="8" t="s">
        <v>187</v>
      </c>
    </row>
  </sheetData>
  <mergeCells count="11">
    <mergeCell ref="A24:B24"/>
    <mergeCell ref="A2:J2"/>
    <mergeCell ref="B6:B7"/>
    <mergeCell ref="A6:A7"/>
    <mergeCell ref="C6:D6"/>
    <mergeCell ref="E6:E7"/>
    <mergeCell ref="A16:A17"/>
    <mergeCell ref="B16:B17"/>
    <mergeCell ref="C16:D16"/>
    <mergeCell ref="E16:E17"/>
    <mergeCell ref="A15:F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ACDA4-E6F5-4A86-B238-B20FCE64F950}">
  <dimension ref="A2:K16"/>
  <sheetViews>
    <sheetView topLeftCell="A11" workbookViewId="0">
      <selection activeCell="H13" sqref="H13"/>
    </sheetView>
  </sheetViews>
  <sheetFormatPr defaultRowHeight="14.5" x14ac:dyDescent="0.35"/>
  <cols>
    <col min="1" max="1" width="30.6328125" customWidth="1"/>
    <col min="2" max="2" width="16.81640625" customWidth="1"/>
    <col min="3" max="3" width="11" bestFit="1" customWidth="1"/>
    <col min="4" max="4" width="13.08984375" bestFit="1" customWidth="1"/>
    <col min="5" max="5" width="14.1796875" customWidth="1"/>
  </cols>
  <sheetData>
    <row r="2" spans="1:11" x14ac:dyDescent="0.35">
      <c r="A2" s="63" t="s">
        <v>178</v>
      </c>
      <c r="B2" s="63"/>
      <c r="C2" s="63"/>
      <c r="D2" s="63"/>
      <c r="E2" s="63"/>
      <c r="F2" s="63"/>
      <c r="G2" s="63"/>
      <c r="H2" s="63"/>
      <c r="I2" s="63"/>
    </row>
    <row r="4" spans="1:11" ht="39" customHeight="1" x14ac:dyDescent="0.35">
      <c r="A4" s="73" t="s">
        <v>179</v>
      </c>
      <c r="B4" s="73"/>
      <c r="C4" s="73"/>
      <c r="D4" s="73"/>
      <c r="E4" s="73"/>
      <c r="F4" s="73"/>
      <c r="G4" s="73"/>
      <c r="H4" s="73"/>
      <c r="I4" s="73"/>
      <c r="J4" s="73"/>
      <c r="K4" s="73"/>
    </row>
    <row r="6" spans="1:11" ht="41" customHeight="1" x14ac:dyDescent="0.35">
      <c r="A6" s="17" t="s">
        <v>180</v>
      </c>
      <c r="B6" s="74" t="s">
        <v>167</v>
      </c>
      <c r="C6" s="74"/>
      <c r="D6" s="74"/>
      <c r="E6" s="74"/>
      <c r="F6" s="74"/>
      <c r="G6" s="74"/>
      <c r="H6" s="74"/>
      <c r="I6" s="74"/>
      <c r="J6" s="74"/>
      <c r="K6" s="1"/>
    </row>
    <row r="7" spans="1:11" ht="64.5" customHeight="1" x14ac:dyDescent="0.35">
      <c r="A7" s="19" t="s">
        <v>181</v>
      </c>
      <c r="B7" s="75" t="s">
        <v>168</v>
      </c>
      <c r="C7" s="75"/>
      <c r="D7" s="75"/>
      <c r="E7" s="75"/>
      <c r="F7" s="75"/>
      <c r="G7" s="75"/>
      <c r="H7" s="75"/>
      <c r="I7" s="75"/>
      <c r="J7" s="75"/>
    </row>
    <row r="10" spans="1:11" x14ac:dyDescent="0.35">
      <c r="A10" s="76" t="s">
        <v>169</v>
      </c>
      <c r="B10" s="76"/>
      <c r="C10" s="76"/>
      <c r="D10" s="76"/>
      <c r="E10" s="76"/>
      <c r="F10" s="76"/>
      <c r="G10" s="76"/>
      <c r="H10" s="76"/>
      <c r="I10" s="76"/>
      <c r="J10" s="76"/>
      <c r="K10" s="76"/>
    </row>
    <row r="11" spans="1:11" ht="32" customHeight="1" x14ac:dyDescent="0.35">
      <c r="A11" s="70" t="s">
        <v>49</v>
      </c>
      <c r="B11" s="72" t="s">
        <v>50</v>
      </c>
      <c r="C11" s="68" t="s">
        <v>51</v>
      </c>
      <c r="D11" s="69"/>
      <c r="E11" s="68" t="s">
        <v>170</v>
      </c>
    </row>
    <row r="12" spans="1:11" x14ac:dyDescent="0.35">
      <c r="A12" s="71"/>
      <c r="B12" s="72"/>
      <c r="C12" s="58" t="s">
        <v>56</v>
      </c>
      <c r="D12" s="58" t="s">
        <v>57</v>
      </c>
      <c r="E12" s="69"/>
    </row>
    <row r="13" spans="1:11" ht="48.5" customHeight="1" x14ac:dyDescent="0.35">
      <c r="A13" s="8" t="s">
        <v>176</v>
      </c>
      <c r="B13" s="19" t="s">
        <v>171</v>
      </c>
      <c r="C13" s="17" t="s">
        <v>172</v>
      </c>
      <c r="D13" s="17" t="s">
        <v>58</v>
      </c>
      <c r="E13" s="19" t="s">
        <v>59</v>
      </c>
    </row>
    <row r="14" spans="1:11" ht="72.5" x14ac:dyDescent="0.35">
      <c r="A14" s="8" t="s">
        <v>175</v>
      </c>
      <c r="B14" s="17" t="s">
        <v>177</v>
      </c>
      <c r="C14" s="17" t="s">
        <v>174</v>
      </c>
      <c r="D14" s="17" t="s">
        <v>58</v>
      </c>
      <c r="E14" s="17" t="s">
        <v>62</v>
      </c>
    </row>
    <row r="15" spans="1:11" ht="77" customHeight="1" x14ac:dyDescent="0.35">
      <c r="A15" s="8" t="s">
        <v>64</v>
      </c>
      <c r="B15" s="17" t="s">
        <v>173</v>
      </c>
      <c r="C15" s="19" t="s">
        <v>66</v>
      </c>
      <c r="D15" s="17" t="s">
        <v>67</v>
      </c>
      <c r="E15" s="19" t="s">
        <v>68</v>
      </c>
    </row>
    <row r="16" spans="1:11" ht="68.5" customHeight="1" x14ac:dyDescent="0.35">
      <c r="A16" s="8" t="s">
        <v>69</v>
      </c>
      <c r="B16" s="17" t="s">
        <v>70</v>
      </c>
      <c r="C16" s="17" t="s">
        <v>73</v>
      </c>
      <c r="D16" s="17" t="s">
        <v>67</v>
      </c>
      <c r="E16" s="17" t="s">
        <v>68</v>
      </c>
    </row>
  </sheetData>
  <mergeCells count="9">
    <mergeCell ref="C11:D11"/>
    <mergeCell ref="A11:A12"/>
    <mergeCell ref="B11:B12"/>
    <mergeCell ref="E11:E12"/>
    <mergeCell ref="A2:I2"/>
    <mergeCell ref="A4:K4"/>
    <mergeCell ref="B6:J6"/>
    <mergeCell ref="B7:J7"/>
    <mergeCell ref="A10:K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89770-D457-4007-B193-909591440362}">
  <dimension ref="A3:H20"/>
  <sheetViews>
    <sheetView topLeftCell="A4" workbookViewId="0">
      <selection activeCell="G17" sqref="G17"/>
    </sheetView>
  </sheetViews>
  <sheetFormatPr defaultRowHeight="14.5" x14ac:dyDescent="0.35"/>
  <cols>
    <col min="1" max="1" width="11.6328125" bestFit="1" customWidth="1"/>
    <col min="2" max="2" width="14.1796875" customWidth="1"/>
  </cols>
  <sheetData>
    <row r="3" spans="1:8" x14ac:dyDescent="0.35">
      <c r="A3" s="77" t="s">
        <v>189</v>
      </c>
      <c r="B3" s="77"/>
      <c r="C3" s="77"/>
      <c r="D3" s="77"/>
      <c r="E3" s="77"/>
      <c r="F3" s="77"/>
      <c r="G3" s="77"/>
      <c r="H3" s="77"/>
    </row>
    <row r="4" spans="1:8" ht="70.5" customHeight="1" x14ac:dyDescent="0.35">
      <c r="A4" s="59" t="s">
        <v>190</v>
      </c>
      <c r="B4" s="59" t="s">
        <v>191</v>
      </c>
    </row>
    <row r="5" spans="1:8" x14ac:dyDescent="0.35">
      <c r="A5" s="8" t="s">
        <v>192</v>
      </c>
      <c r="B5" s="78" t="s">
        <v>199</v>
      </c>
    </row>
    <row r="6" spans="1:8" x14ac:dyDescent="0.35">
      <c r="A6" s="8" t="s">
        <v>193</v>
      </c>
      <c r="B6" s="78"/>
    </row>
    <row r="7" spans="1:8" x14ac:dyDescent="0.35">
      <c r="A7" s="8" t="s">
        <v>194</v>
      </c>
      <c r="B7" s="78"/>
    </row>
    <row r="8" spans="1:8" x14ac:dyDescent="0.35">
      <c r="A8" s="8" t="s">
        <v>195</v>
      </c>
      <c r="B8" s="78"/>
    </row>
    <row r="9" spans="1:8" x14ac:dyDescent="0.35">
      <c r="A9" s="8" t="s">
        <v>196</v>
      </c>
      <c r="B9" s="78" t="s">
        <v>200</v>
      </c>
    </row>
    <row r="10" spans="1:8" x14ac:dyDescent="0.35">
      <c r="A10" s="8" t="s">
        <v>197</v>
      </c>
      <c r="B10" s="78"/>
    </row>
    <row r="11" spans="1:8" x14ac:dyDescent="0.35">
      <c r="A11" s="8" t="s">
        <v>198</v>
      </c>
      <c r="B11" s="8" t="s">
        <v>53</v>
      </c>
    </row>
    <row r="14" spans="1:8" x14ac:dyDescent="0.35">
      <c r="A14" t="s">
        <v>201</v>
      </c>
    </row>
    <row r="15" spans="1:8" x14ac:dyDescent="0.35">
      <c r="A15" s="6" t="s">
        <v>202</v>
      </c>
      <c r="B15" s="6" t="s">
        <v>203</v>
      </c>
    </row>
    <row r="16" spans="1:8" ht="31" customHeight="1" x14ac:dyDescent="0.35">
      <c r="A16" s="17" t="s">
        <v>204</v>
      </c>
      <c r="B16" s="8" t="s">
        <v>205</v>
      </c>
    </row>
    <row r="17" spans="1:2" x14ac:dyDescent="0.35">
      <c r="A17" s="8" t="s">
        <v>206</v>
      </c>
      <c r="B17" s="8" t="s">
        <v>60</v>
      </c>
    </row>
    <row r="18" spans="1:2" ht="31.5" customHeight="1" x14ac:dyDescent="0.35">
      <c r="A18" s="17" t="s">
        <v>207</v>
      </c>
      <c r="B18" s="8" t="s">
        <v>53</v>
      </c>
    </row>
    <row r="19" spans="1:2" ht="29" customHeight="1" x14ac:dyDescent="0.35">
      <c r="A19" s="17" t="s">
        <v>208</v>
      </c>
      <c r="B19" s="8" t="s">
        <v>209</v>
      </c>
    </row>
    <row r="20" spans="1:2" x14ac:dyDescent="0.35">
      <c r="A20" s="17" t="s">
        <v>210</v>
      </c>
      <c r="B20" s="8" t="s">
        <v>211</v>
      </c>
    </row>
  </sheetData>
  <mergeCells count="3">
    <mergeCell ref="A3:H3"/>
    <mergeCell ref="B5:B8"/>
    <mergeCell ref="B9:B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0D2C3-ED0A-440A-ACF1-DC3DB59C4487}">
  <dimension ref="A2:H10"/>
  <sheetViews>
    <sheetView tabSelected="1" zoomScale="113" workbookViewId="0">
      <selection activeCell="D14" sqref="D14"/>
    </sheetView>
  </sheetViews>
  <sheetFormatPr defaultRowHeight="14.5" x14ac:dyDescent="0.35"/>
  <cols>
    <col min="1" max="1" width="18.26953125" bestFit="1" customWidth="1"/>
    <col min="2" max="2" width="35" bestFit="1" customWidth="1"/>
    <col min="3" max="3" width="24.36328125" customWidth="1"/>
    <col min="4" max="4" width="29.453125" bestFit="1" customWidth="1"/>
    <col min="5" max="5" width="28.36328125" bestFit="1" customWidth="1"/>
    <col min="6" max="6" width="33.54296875" bestFit="1" customWidth="1"/>
  </cols>
  <sheetData>
    <row r="2" spans="1:8" x14ac:dyDescent="0.35">
      <c r="A2" s="77" t="s">
        <v>226</v>
      </c>
      <c r="B2" s="77"/>
      <c r="C2" s="77"/>
      <c r="D2" s="77"/>
      <c r="E2" s="77"/>
      <c r="F2" s="77"/>
      <c r="G2" s="77"/>
      <c r="H2" s="77"/>
    </row>
    <row r="4" spans="1:8" x14ac:dyDescent="0.35">
      <c r="A4" s="61" t="s">
        <v>49</v>
      </c>
      <c r="B4" s="79" t="s">
        <v>212</v>
      </c>
      <c r="C4" s="6" t="s">
        <v>213</v>
      </c>
      <c r="D4" s="61" t="s">
        <v>214</v>
      </c>
      <c r="E4" s="61"/>
      <c r="F4" s="80" t="s">
        <v>215</v>
      </c>
    </row>
    <row r="5" spans="1:8" x14ac:dyDescent="0.35">
      <c r="A5" s="61"/>
      <c r="B5" s="79"/>
      <c r="C5" s="6" t="s">
        <v>216</v>
      </c>
      <c r="D5" s="6" t="s">
        <v>56</v>
      </c>
      <c r="E5" s="6" t="s">
        <v>217</v>
      </c>
      <c r="F5" s="81"/>
    </row>
    <row r="6" spans="1:8" x14ac:dyDescent="0.35">
      <c r="A6" s="8" t="s">
        <v>53</v>
      </c>
      <c r="B6" s="8" t="s">
        <v>221</v>
      </c>
      <c r="C6" s="8" t="s">
        <v>232</v>
      </c>
      <c r="D6" s="8" t="s">
        <v>59</v>
      </c>
      <c r="E6" s="8" t="s">
        <v>58</v>
      </c>
      <c r="F6" s="8" t="s">
        <v>59</v>
      </c>
    </row>
    <row r="7" spans="1:8" ht="31" customHeight="1" x14ac:dyDescent="0.35">
      <c r="A7" s="8" t="s">
        <v>60</v>
      </c>
      <c r="B7" s="17" t="s">
        <v>61</v>
      </c>
      <c r="C7" s="8" t="s">
        <v>233</v>
      </c>
      <c r="D7" s="8" t="s">
        <v>174</v>
      </c>
      <c r="E7" s="18" t="s">
        <v>58</v>
      </c>
      <c r="F7" s="18" t="s">
        <v>227</v>
      </c>
    </row>
    <row r="8" spans="1:8" ht="36.5" customHeight="1" x14ac:dyDescent="0.35">
      <c r="A8" s="8" t="s">
        <v>218</v>
      </c>
      <c r="B8" s="8" t="s">
        <v>222</v>
      </c>
      <c r="C8" s="8" t="s">
        <v>224</v>
      </c>
      <c r="D8" s="8" t="s">
        <v>73</v>
      </c>
      <c r="E8" s="19" t="s">
        <v>231</v>
      </c>
      <c r="F8" s="19" t="s">
        <v>228</v>
      </c>
    </row>
    <row r="9" spans="1:8" ht="42" customHeight="1" x14ac:dyDescent="0.35">
      <c r="A9" s="8" t="s">
        <v>219</v>
      </c>
      <c r="B9" s="8" t="s">
        <v>223</v>
      </c>
      <c r="C9" s="8" t="s">
        <v>225</v>
      </c>
      <c r="D9" s="8" t="s">
        <v>73</v>
      </c>
      <c r="E9" s="19" t="s">
        <v>231</v>
      </c>
      <c r="F9" s="19" t="s">
        <v>229</v>
      </c>
    </row>
    <row r="10" spans="1:8" ht="100.5" customHeight="1" x14ac:dyDescent="0.35">
      <c r="A10" s="103" t="s">
        <v>220</v>
      </c>
      <c r="B10" s="60" t="s">
        <v>72</v>
      </c>
      <c r="C10" s="103" t="s">
        <v>74</v>
      </c>
      <c r="D10" s="103" t="s">
        <v>73</v>
      </c>
      <c r="E10" s="60" t="s">
        <v>234</v>
      </c>
      <c r="F10" s="60" t="s">
        <v>230</v>
      </c>
    </row>
  </sheetData>
  <mergeCells count="5">
    <mergeCell ref="A2:H2"/>
    <mergeCell ref="D4:E4"/>
    <mergeCell ref="B4:B5"/>
    <mergeCell ref="A4:A5"/>
    <mergeCell ref="F4: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492BC-BD57-45C3-B717-B54E8A7EF7D5}">
  <dimension ref="A2:K36"/>
  <sheetViews>
    <sheetView topLeftCell="A13" workbookViewId="0">
      <selection activeCell="L19" sqref="L19"/>
    </sheetView>
  </sheetViews>
  <sheetFormatPr defaultRowHeight="14.5" x14ac:dyDescent="0.35"/>
  <cols>
    <col min="1" max="1" width="22.90625" bestFit="1" customWidth="1"/>
    <col min="2" max="2" width="19.81640625" bestFit="1" customWidth="1"/>
    <col min="3" max="3" width="46.26953125" customWidth="1"/>
    <col min="4" max="4" width="12.26953125" bestFit="1" customWidth="1"/>
    <col min="5" max="10" width="9.81640625" bestFit="1" customWidth="1"/>
    <col min="11" max="11" width="10.81640625" bestFit="1" customWidth="1"/>
  </cols>
  <sheetData>
    <row r="2" spans="1:11" x14ac:dyDescent="0.35">
      <c r="A2" s="6"/>
      <c r="B2" s="6"/>
      <c r="C2" s="6"/>
      <c r="D2" s="61" t="s">
        <v>7</v>
      </c>
      <c r="E2" s="61"/>
      <c r="F2" s="61"/>
      <c r="G2" s="61"/>
      <c r="H2" s="61"/>
      <c r="I2" s="61"/>
      <c r="J2" s="61"/>
      <c r="K2" s="61"/>
    </row>
    <row r="3" spans="1:11" x14ac:dyDescent="0.35">
      <c r="A3" s="6" t="s">
        <v>4</v>
      </c>
      <c r="B3" s="6" t="s">
        <v>5</v>
      </c>
      <c r="C3" s="6" t="s">
        <v>6</v>
      </c>
      <c r="D3" s="6">
        <v>1</v>
      </c>
      <c r="E3" s="6">
        <v>2</v>
      </c>
      <c r="F3" s="6">
        <v>3</v>
      </c>
      <c r="G3" s="6">
        <v>4</v>
      </c>
      <c r="H3" s="6">
        <v>5</v>
      </c>
      <c r="I3" s="6">
        <v>6</v>
      </c>
      <c r="J3" s="6">
        <v>7</v>
      </c>
      <c r="K3" s="6">
        <v>8</v>
      </c>
    </row>
    <row r="4" spans="1:11" x14ac:dyDescent="0.35">
      <c r="A4" s="83" t="s">
        <v>8</v>
      </c>
      <c r="B4" s="84" t="s">
        <v>9</v>
      </c>
      <c r="C4" s="8" t="s">
        <v>10</v>
      </c>
      <c r="D4" s="21">
        <v>51050</v>
      </c>
      <c r="E4" s="21">
        <v>58350</v>
      </c>
      <c r="F4" s="21">
        <v>65650</v>
      </c>
      <c r="G4" s="21">
        <v>72900</v>
      </c>
      <c r="H4" s="21">
        <v>78750</v>
      </c>
      <c r="I4" s="21">
        <v>84600</v>
      </c>
      <c r="J4" s="21">
        <v>90400</v>
      </c>
      <c r="K4" s="21">
        <v>96250</v>
      </c>
    </row>
    <row r="5" spans="1:11" x14ac:dyDescent="0.35">
      <c r="A5" s="83"/>
      <c r="B5" s="84"/>
      <c r="C5" s="8" t="s">
        <v>11</v>
      </c>
      <c r="D5" s="22" t="s">
        <v>13</v>
      </c>
      <c r="E5" s="21">
        <v>36450</v>
      </c>
      <c r="F5" s="21">
        <v>41000</v>
      </c>
      <c r="G5" s="21">
        <v>45555</v>
      </c>
      <c r="H5" s="21">
        <v>49200</v>
      </c>
      <c r="I5" s="21">
        <v>52850</v>
      </c>
      <c r="J5" s="21">
        <v>56500</v>
      </c>
      <c r="K5" s="21">
        <v>60150</v>
      </c>
    </row>
    <row r="6" spans="1:11" x14ac:dyDescent="0.35">
      <c r="A6" s="83"/>
      <c r="B6" s="84"/>
      <c r="C6" s="8" t="s">
        <v>19</v>
      </c>
      <c r="D6" s="21">
        <v>19150</v>
      </c>
      <c r="E6" s="21">
        <v>21900</v>
      </c>
      <c r="F6" s="21">
        <v>24860</v>
      </c>
      <c r="G6" s="21">
        <v>30000</v>
      </c>
      <c r="H6" s="21">
        <v>35140</v>
      </c>
      <c r="I6" s="21">
        <v>40280</v>
      </c>
      <c r="J6" s="21">
        <v>45420</v>
      </c>
      <c r="K6" s="21">
        <v>50560</v>
      </c>
    </row>
    <row r="7" spans="1:11" x14ac:dyDescent="0.35">
      <c r="C7" s="5" t="s">
        <v>12</v>
      </c>
    </row>
    <row r="8" spans="1:11" x14ac:dyDescent="0.35">
      <c r="E8" s="4"/>
    </row>
    <row r="10" spans="1:11" x14ac:dyDescent="0.35">
      <c r="A10" s="61" t="s">
        <v>33</v>
      </c>
      <c r="B10" s="61"/>
      <c r="C10" s="61"/>
      <c r="D10" s="61"/>
      <c r="E10" s="61"/>
      <c r="F10" s="61"/>
      <c r="G10" s="61"/>
      <c r="H10" s="61"/>
      <c r="I10" s="61"/>
      <c r="J10" s="61"/>
      <c r="K10" s="61"/>
    </row>
    <row r="11" spans="1:11" x14ac:dyDescent="0.35">
      <c r="A11" s="7"/>
      <c r="B11" s="7"/>
      <c r="C11" s="7"/>
      <c r="D11" s="61" t="s">
        <v>7</v>
      </c>
      <c r="E11" s="61"/>
      <c r="F11" s="61"/>
      <c r="G11" s="61"/>
      <c r="H11" s="61"/>
      <c r="I11" s="61"/>
      <c r="J11" s="61"/>
      <c r="K11" s="61"/>
    </row>
    <row r="12" spans="1:11" x14ac:dyDescent="0.35">
      <c r="A12" s="7"/>
      <c r="B12" s="7"/>
      <c r="C12" s="7"/>
      <c r="D12" s="6">
        <v>1</v>
      </c>
      <c r="E12" s="6">
        <v>2</v>
      </c>
      <c r="F12" s="6">
        <v>3</v>
      </c>
      <c r="G12" s="6">
        <v>4</v>
      </c>
      <c r="H12" s="6">
        <v>5</v>
      </c>
      <c r="I12" s="6">
        <v>6</v>
      </c>
      <c r="J12" s="6">
        <v>7</v>
      </c>
      <c r="K12" s="6">
        <v>8</v>
      </c>
    </row>
    <row r="13" spans="1:11" x14ac:dyDescent="0.35">
      <c r="A13" s="8" t="s">
        <v>20</v>
      </c>
      <c r="B13" s="8"/>
      <c r="C13" s="8"/>
      <c r="D13" s="10">
        <v>19150</v>
      </c>
      <c r="E13" s="10">
        <v>21900</v>
      </c>
      <c r="F13" s="10">
        <v>24860</v>
      </c>
      <c r="G13" s="10">
        <v>30000</v>
      </c>
      <c r="H13" s="10">
        <v>35140</v>
      </c>
      <c r="I13" s="10">
        <v>40280</v>
      </c>
      <c r="J13" s="10">
        <v>45420</v>
      </c>
      <c r="K13" s="10">
        <v>50560</v>
      </c>
    </row>
    <row r="14" spans="1:11" x14ac:dyDescent="0.35">
      <c r="A14" s="8" t="s">
        <v>36</v>
      </c>
      <c r="B14" s="8"/>
      <c r="C14" s="8"/>
      <c r="D14" s="10">
        <f t="shared" ref="D14:K14" si="0">D13*0.3/12</f>
        <v>478.75</v>
      </c>
      <c r="E14" s="10">
        <f t="shared" si="0"/>
        <v>547.5</v>
      </c>
      <c r="F14" s="10">
        <f t="shared" si="0"/>
        <v>621.5</v>
      </c>
      <c r="G14" s="10">
        <f t="shared" si="0"/>
        <v>750</v>
      </c>
      <c r="H14" s="10">
        <f t="shared" si="0"/>
        <v>878.5</v>
      </c>
      <c r="I14" s="10">
        <f t="shared" si="0"/>
        <v>1007</v>
      </c>
      <c r="J14" s="10">
        <f t="shared" si="0"/>
        <v>1135.5</v>
      </c>
      <c r="K14" s="10">
        <f t="shared" si="0"/>
        <v>1264</v>
      </c>
    </row>
    <row r="15" spans="1:11" x14ac:dyDescent="0.35">
      <c r="A15" s="8" t="s">
        <v>40</v>
      </c>
      <c r="B15" s="8"/>
      <c r="C15" s="8"/>
      <c r="D15" s="10">
        <v>1111</v>
      </c>
      <c r="E15" s="10">
        <v>1111</v>
      </c>
      <c r="F15" s="10">
        <v>1111</v>
      </c>
      <c r="G15" s="10">
        <v>1111</v>
      </c>
      <c r="H15" s="10">
        <v>1111</v>
      </c>
      <c r="I15" s="10">
        <v>1111</v>
      </c>
      <c r="J15" s="10">
        <v>1111</v>
      </c>
      <c r="K15" s="10">
        <v>1111</v>
      </c>
    </row>
    <row r="16" spans="1:11" x14ac:dyDescent="0.35">
      <c r="A16" s="8" t="s">
        <v>37</v>
      </c>
      <c r="B16" s="8"/>
      <c r="C16" s="8"/>
      <c r="D16" s="10">
        <f t="shared" ref="D16:K16" si="1">D14-D15</f>
        <v>-632.25</v>
      </c>
      <c r="E16" s="10">
        <f t="shared" si="1"/>
        <v>-563.5</v>
      </c>
      <c r="F16" s="10">
        <f t="shared" si="1"/>
        <v>-489.5</v>
      </c>
      <c r="G16" s="10">
        <f t="shared" si="1"/>
        <v>-361</v>
      </c>
      <c r="H16" s="10">
        <f t="shared" si="1"/>
        <v>-232.5</v>
      </c>
      <c r="I16" s="10">
        <f t="shared" si="1"/>
        <v>-104</v>
      </c>
      <c r="J16" s="10">
        <f t="shared" si="1"/>
        <v>24.5</v>
      </c>
      <c r="K16" s="10">
        <f t="shared" si="1"/>
        <v>153</v>
      </c>
    </row>
    <row r="17" spans="1:11" x14ac:dyDescent="0.35">
      <c r="D17" s="9"/>
      <c r="E17" s="9"/>
      <c r="F17" s="9"/>
      <c r="G17" s="9"/>
      <c r="H17" s="9"/>
      <c r="I17" s="9"/>
      <c r="J17" s="9"/>
      <c r="K17" s="9"/>
    </row>
    <row r="18" spans="1:11" x14ac:dyDescent="0.35">
      <c r="D18" s="9"/>
      <c r="E18" s="9"/>
      <c r="F18" s="9"/>
      <c r="G18" s="9"/>
      <c r="H18" s="9"/>
      <c r="I18" s="9"/>
      <c r="J18" s="9"/>
      <c r="K18" s="9"/>
    </row>
    <row r="20" spans="1:11" x14ac:dyDescent="0.35">
      <c r="A20" s="82" t="s">
        <v>34</v>
      </c>
      <c r="B20" s="82"/>
      <c r="C20" s="82"/>
      <c r="D20" s="82"/>
      <c r="E20" s="82"/>
      <c r="F20" s="82"/>
      <c r="G20" s="82"/>
      <c r="H20" s="82"/>
      <c r="I20" s="82"/>
      <c r="J20" s="82"/>
      <c r="K20" s="82"/>
    </row>
    <row r="21" spans="1:11" x14ac:dyDescent="0.35">
      <c r="A21" s="6"/>
      <c r="B21" s="6"/>
      <c r="C21" s="6"/>
      <c r="D21" s="82" t="s">
        <v>7</v>
      </c>
      <c r="E21" s="82"/>
      <c r="F21" s="82"/>
      <c r="G21" s="82"/>
      <c r="H21" s="82"/>
      <c r="I21" s="82"/>
      <c r="J21" s="82"/>
      <c r="K21" s="82"/>
    </row>
    <row r="22" spans="1:11" x14ac:dyDescent="0.35">
      <c r="A22" s="6"/>
      <c r="B22" s="6"/>
      <c r="C22" s="6"/>
      <c r="D22" s="11">
        <v>1</v>
      </c>
      <c r="E22" s="11">
        <v>2</v>
      </c>
      <c r="F22" s="11">
        <v>3</v>
      </c>
      <c r="G22" s="11">
        <v>4</v>
      </c>
      <c r="H22" s="11">
        <v>5</v>
      </c>
      <c r="I22" s="11">
        <v>6</v>
      </c>
      <c r="J22" s="11">
        <v>7</v>
      </c>
      <c r="K22" s="11">
        <v>8</v>
      </c>
    </row>
    <row r="23" spans="1:11" x14ac:dyDescent="0.35">
      <c r="A23" s="8" t="s">
        <v>32</v>
      </c>
      <c r="B23" s="8"/>
      <c r="C23" s="8"/>
      <c r="D23" s="12">
        <v>31900</v>
      </c>
      <c r="E23" s="10">
        <v>36450</v>
      </c>
      <c r="F23" s="10">
        <v>41000</v>
      </c>
      <c r="G23" s="10">
        <v>45555</v>
      </c>
      <c r="H23" s="10">
        <v>49200</v>
      </c>
      <c r="I23" s="10">
        <v>52850</v>
      </c>
      <c r="J23" s="10">
        <v>56500</v>
      </c>
      <c r="K23" s="10">
        <v>60150</v>
      </c>
    </row>
    <row r="24" spans="1:11" x14ac:dyDescent="0.35">
      <c r="A24" s="8" t="s">
        <v>35</v>
      </c>
      <c r="B24" s="8"/>
      <c r="C24" s="8"/>
      <c r="D24" s="10">
        <f t="shared" ref="D24:K24" si="2">D23*0.3/12</f>
        <v>797.5</v>
      </c>
      <c r="E24" s="10">
        <f t="shared" si="2"/>
        <v>911.25</v>
      </c>
      <c r="F24" s="10">
        <f t="shared" si="2"/>
        <v>1025</v>
      </c>
      <c r="G24" s="10">
        <f t="shared" si="2"/>
        <v>1138.875</v>
      </c>
      <c r="H24" s="10">
        <f t="shared" si="2"/>
        <v>1230</v>
      </c>
      <c r="I24" s="10">
        <f t="shared" si="2"/>
        <v>1321.25</v>
      </c>
      <c r="J24" s="10">
        <f t="shared" si="2"/>
        <v>1412.5</v>
      </c>
      <c r="K24" s="10">
        <f t="shared" si="2"/>
        <v>1503.75</v>
      </c>
    </row>
    <row r="25" spans="1:11" x14ac:dyDescent="0.35">
      <c r="A25" s="8" t="s">
        <v>41</v>
      </c>
      <c r="B25" s="8"/>
      <c r="C25" s="8"/>
      <c r="D25" s="10">
        <v>1111</v>
      </c>
      <c r="E25" s="10">
        <v>1111</v>
      </c>
      <c r="F25" s="10">
        <v>1111</v>
      </c>
      <c r="G25" s="10">
        <v>1111</v>
      </c>
      <c r="H25" s="10">
        <v>1111</v>
      </c>
      <c r="I25" s="10">
        <v>1111</v>
      </c>
      <c r="J25" s="10">
        <v>1111</v>
      </c>
      <c r="K25" s="10">
        <v>1111</v>
      </c>
    </row>
    <row r="26" spans="1:11" x14ac:dyDescent="0.35">
      <c r="A26" s="8" t="s">
        <v>42</v>
      </c>
      <c r="B26" s="8"/>
      <c r="C26" s="8"/>
      <c r="D26" s="10">
        <f>D24-D25</f>
        <v>-313.5</v>
      </c>
      <c r="E26" s="10">
        <f>E24-E25</f>
        <v>-199.75</v>
      </c>
      <c r="F26" s="10">
        <f>F24-F25</f>
        <v>-86</v>
      </c>
      <c r="G26" s="10">
        <f>G25-G24</f>
        <v>-27.875</v>
      </c>
      <c r="H26" s="10">
        <f>H24-H25</f>
        <v>119</v>
      </c>
      <c r="I26" s="10">
        <f>I24-I25</f>
        <v>210.25</v>
      </c>
      <c r="J26" s="10">
        <f>J24-J25</f>
        <v>301.5</v>
      </c>
      <c r="K26" s="10">
        <f>K24-K25</f>
        <v>392.75</v>
      </c>
    </row>
    <row r="28" spans="1:11" x14ac:dyDescent="0.35">
      <c r="A28" s="82" t="s">
        <v>38</v>
      </c>
      <c r="B28" s="82"/>
      <c r="C28" s="82"/>
      <c r="D28" s="82"/>
      <c r="E28" s="82"/>
      <c r="F28" s="82"/>
      <c r="G28" s="82"/>
      <c r="H28" s="82"/>
      <c r="I28" s="82"/>
      <c r="J28" s="82"/>
      <c r="K28" s="82"/>
    </row>
    <row r="29" spans="1:11" x14ac:dyDescent="0.35">
      <c r="A29" s="6"/>
      <c r="B29" s="6"/>
      <c r="C29" s="6"/>
      <c r="D29" s="82" t="s">
        <v>7</v>
      </c>
      <c r="E29" s="82"/>
      <c r="F29" s="82"/>
      <c r="G29" s="82"/>
      <c r="H29" s="82"/>
      <c r="I29" s="82"/>
      <c r="J29" s="82"/>
      <c r="K29" s="82"/>
    </row>
    <row r="30" spans="1:11" x14ac:dyDescent="0.35">
      <c r="A30" s="6"/>
      <c r="B30" s="6"/>
      <c r="C30" s="6"/>
      <c r="D30" s="11">
        <v>1</v>
      </c>
      <c r="E30" s="11">
        <v>2</v>
      </c>
      <c r="F30" s="11">
        <v>3</v>
      </c>
      <c r="G30" s="11">
        <v>4</v>
      </c>
      <c r="H30" s="11">
        <v>5</v>
      </c>
      <c r="I30" s="11">
        <v>6</v>
      </c>
      <c r="J30" s="11">
        <v>7</v>
      </c>
      <c r="K30" s="11">
        <v>8</v>
      </c>
    </row>
    <row r="31" spans="1:11" x14ac:dyDescent="0.35">
      <c r="A31" s="8" t="s">
        <v>39</v>
      </c>
      <c r="B31" s="8"/>
      <c r="C31" s="8"/>
      <c r="D31" s="10">
        <v>51050</v>
      </c>
      <c r="E31" s="10">
        <v>58350</v>
      </c>
      <c r="F31" s="10">
        <v>65650</v>
      </c>
      <c r="G31" s="10">
        <v>72900</v>
      </c>
      <c r="H31" s="10">
        <v>78750</v>
      </c>
      <c r="I31" s="10">
        <v>84600</v>
      </c>
      <c r="J31" s="10">
        <v>90400</v>
      </c>
      <c r="K31" s="10">
        <v>96250</v>
      </c>
    </row>
    <row r="32" spans="1:11" x14ac:dyDescent="0.35">
      <c r="A32" s="8" t="s">
        <v>35</v>
      </c>
      <c r="B32" s="8"/>
      <c r="C32" s="8"/>
      <c r="D32" s="10">
        <f t="shared" ref="D32:K32" si="3">D31*0.3/12</f>
        <v>1276.25</v>
      </c>
      <c r="E32" s="10">
        <f t="shared" si="3"/>
        <v>1458.75</v>
      </c>
      <c r="F32" s="10">
        <f t="shared" si="3"/>
        <v>1641.25</v>
      </c>
      <c r="G32" s="10">
        <f t="shared" si="3"/>
        <v>1822.5</v>
      </c>
      <c r="H32" s="10">
        <f t="shared" si="3"/>
        <v>1968.75</v>
      </c>
      <c r="I32" s="10">
        <f t="shared" si="3"/>
        <v>2115</v>
      </c>
      <c r="J32" s="10">
        <f t="shared" si="3"/>
        <v>2260</v>
      </c>
      <c r="K32" s="10">
        <f t="shared" si="3"/>
        <v>2406.25</v>
      </c>
    </row>
    <row r="33" spans="1:11" x14ac:dyDescent="0.35">
      <c r="A33" s="8" t="s">
        <v>86</v>
      </c>
      <c r="B33" s="8"/>
      <c r="C33" s="8"/>
      <c r="D33" s="10">
        <v>1407</v>
      </c>
      <c r="E33" s="10">
        <v>1407</v>
      </c>
      <c r="F33" s="10">
        <v>1407</v>
      </c>
      <c r="G33" s="10">
        <v>1407</v>
      </c>
      <c r="H33" s="10">
        <v>1407</v>
      </c>
      <c r="I33" s="10">
        <v>1407</v>
      </c>
      <c r="J33" s="10">
        <v>1407</v>
      </c>
      <c r="K33" s="10">
        <v>1407</v>
      </c>
    </row>
    <row r="34" spans="1:11" x14ac:dyDescent="0.35">
      <c r="A34" s="8" t="s">
        <v>41</v>
      </c>
      <c r="B34" s="8"/>
      <c r="C34" s="8"/>
      <c r="D34" s="10">
        <v>1111</v>
      </c>
      <c r="E34" s="10">
        <v>1111</v>
      </c>
      <c r="F34" s="10">
        <v>1111</v>
      </c>
      <c r="G34" s="10">
        <v>1111</v>
      </c>
      <c r="H34" s="10">
        <v>1111</v>
      </c>
      <c r="I34" s="10">
        <v>1111</v>
      </c>
      <c r="J34" s="10">
        <v>1111</v>
      </c>
      <c r="K34" s="10">
        <v>1111</v>
      </c>
    </row>
    <row r="35" spans="1:11" x14ac:dyDescent="0.35">
      <c r="A35" s="8" t="s">
        <v>43</v>
      </c>
      <c r="B35" s="8"/>
      <c r="C35" s="8"/>
      <c r="D35" s="10">
        <f t="shared" ref="D35:K35" si="4">D32-D34</f>
        <v>165.25</v>
      </c>
      <c r="E35" s="10">
        <f t="shared" si="4"/>
        <v>347.75</v>
      </c>
      <c r="F35" s="10">
        <f t="shared" si="4"/>
        <v>530.25</v>
      </c>
      <c r="G35" s="10">
        <f t="shared" si="4"/>
        <v>711.5</v>
      </c>
      <c r="H35" s="10">
        <f t="shared" si="4"/>
        <v>857.75</v>
      </c>
      <c r="I35" s="10">
        <f t="shared" si="4"/>
        <v>1004</v>
      </c>
      <c r="J35" s="10">
        <f t="shared" si="4"/>
        <v>1149</v>
      </c>
      <c r="K35" s="10">
        <f t="shared" si="4"/>
        <v>1295.25</v>
      </c>
    </row>
    <row r="36" spans="1:11" x14ac:dyDescent="0.35">
      <c r="A36" s="85" t="s">
        <v>87</v>
      </c>
      <c r="B36" s="85"/>
      <c r="C36" s="85"/>
      <c r="D36" s="10">
        <f t="shared" ref="D36:K36" si="5">D32-D33</f>
        <v>-130.75</v>
      </c>
      <c r="E36" s="10">
        <f t="shared" si="5"/>
        <v>51.75</v>
      </c>
      <c r="F36" s="10">
        <f t="shared" si="5"/>
        <v>234.25</v>
      </c>
      <c r="G36" s="10">
        <f t="shared" si="5"/>
        <v>415.5</v>
      </c>
      <c r="H36" s="10">
        <f t="shared" si="5"/>
        <v>561.75</v>
      </c>
      <c r="I36" s="10">
        <f t="shared" si="5"/>
        <v>708</v>
      </c>
      <c r="J36" s="10">
        <f t="shared" si="5"/>
        <v>853</v>
      </c>
      <c r="K36" s="10">
        <f t="shared" si="5"/>
        <v>999.25</v>
      </c>
    </row>
  </sheetData>
  <mergeCells count="10">
    <mergeCell ref="D29:K29"/>
    <mergeCell ref="D2:K2"/>
    <mergeCell ref="A4:A6"/>
    <mergeCell ref="B4:B6"/>
    <mergeCell ref="A36:C36"/>
    <mergeCell ref="D11:K11"/>
    <mergeCell ref="A10:K10"/>
    <mergeCell ref="A20:K20"/>
    <mergeCell ref="D21:K21"/>
    <mergeCell ref="A28:K28"/>
  </mergeCells>
  <hyperlinks>
    <hyperlink ref="C7" r:id="rId1" xr:uid="{77B1C579-44F7-4CF6-B3F3-1D3A2862450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A05AC-A104-41BE-B543-1152D387D4CE}">
  <dimension ref="B3:G17"/>
  <sheetViews>
    <sheetView workbookViewId="0">
      <selection activeCell="B24" sqref="B24"/>
    </sheetView>
  </sheetViews>
  <sheetFormatPr defaultRowHeight="14.5" x14ac:dyDescent="0.35"/>
  <cols>
    <col min="2" max="2" width="45.7265625" bestFit="1" customWidth="1"/>
    <col min="3" max="3" width="9.453125" bestFit="1" customWidth="1"/>
    <col min="4" max="4" width="12.6328125" bestFit="1" customWidth="1"/>
    <col min="5" max="5" width="12.7265625" bestFit="1" customWidth="1"/>
    <col min="6" max="6" width="14.08984375" bestFit="1" customWidth="1"/>
    <col min="7" max="7" width="13.08984375" bestFit="1" customWidth="1"/>
  </cols>
  <sheetData>
    <row r="3" spans="2:7" x14ac:dyDescent="0.35">
      <c r="B3" t="s">
        <v>31</v>
      </c>
    </row>
    <row r="4" spans="2:7" x14ac:dyDescent="0.35">
      <c r="B4" s="6" t="s">
        <v>26</v>
      </c>
      <c r="C4" s="6"/>
      <c r="D4" s="6"/>
      <c r="E4" s="6"/>
      <c r="F4" s="6"/>
      <c r="G4" s="6"/>
    </row>
    <row r="5" spans="2:7" x14ac:dyDescent="0.35">
      <c r="B5" s="6" t="s">
        <v>27</v>
      </c>
      <c r="C5" s="6" t="s">
        <v>21</v>
      </c>
      <c r="D5" s="6" t="s">
        <v>22</v>
      </c>
      <c r="E5" s="6" t="s">
        <v>23</v>
      </c>
      <c r="F5" s="6" t="s">
        <v>24</v>
      </c>
      <c r="G5" s="6" t="s">
        <v>25</v>
      </c>
    </row>
    <row r="6" spans="2:7" x14ac:dyDescent="0.35">
      <c r="B6" s="8" t="s">
        <v>28</v>
      </c>
      <c r="C6" s="16">
        <v>1123</v>
      </c>
      <c r="D6" s="16">
        <v>1279</v>
      </c>
      <c r="E6" s="16">
        <v>1657</v>
      </c>
      <c r="F6" s="16">
        <v>2335</v>
      </c>
      <c r="G6" s="16">
        <v>2590</v>
      </c>
    </row>
    <row r="7" spans="2:7" x14ac:dyDescent="0.35">
      <c r="B7" s="8" t="s">
        <v>29</v>
      </c>
      <c r="C7" s="16">
        <v>941</v>
      </c>
      <c r="D7" s="16">
        <v>1111</v>
      </c>
      <c r="E7" s="16">
        <v>1407</v>
      </c>
      <c r="F7" s="16">
        <v>2000</v>
      </c>
      <c r="G7" s="16">
        <v>2322</v>
      </c>
    </row>
    <row r="9" spans="2:7" x14ac:dyDescent="0.35">
      <c r="B9" s="5" t="s">
        <v>30</v>
      </c>
    </row>
    <row r="11" spans="2:7" x14ac:dyDescent="0.35">
      <c r="B11" s="6"/>
      <c r="C11" s="6" t="s">
        <v>21</v>
      </c>
      <c r="D11" s="6" t="s">
        <v>22</v>
      </c>
      <c r="E11" s="6" t="s">
        <v>23</v>
      </c>
      <c r="F11" s="6" t="s">
        <v>24</v>
      </c>
      <c r="G11" s="6" t="s">
        <v>25</v>
      </c>
    </row>
    <row r="12" spans="2:7" x14ac:dyDescent="0.35">
      <c r="B12" s="8" t="s">
        <v>131</v>
      </c>
      <c r="C12" s="51">
        <f>(C7/0.3)*12</f>
        <v>37640</v>
      </c>
      <c r="D12" s="51">
        <f>(D7/0.3)*12</f>
        <v>44440</v>
      </c>
      <c r="E12" s="51">
        <f>(E7/0.3)*12</f>
        <v>56280</v>
      </c>
      <c r="F12" s="51">
        <f>(F7/0.3)*12</f>
        <v>80000</v>
      </c>
      <c r="G12" s="51">
        <f>(G7/0.3)*12</f>
        <v>92880</v>
      </c>
    </row>
    <row r="13" spans="2:7" x14ac:dyDescent="0.35">
      <c r="B13" s="8" t="s">
        <v>132</v>
      </c>
      <c r="C13" s="51">
        <f>(C6/0.3)*12</f>
        <v>44920</v>
      </c>
      <c r="D13" s="51">
        <f>(D6/0.3)*12</f>
        <v>51160.000000000007</v>
      </c>
      <c r="E13" s="51">
        <f>(E6/0.3)*12</f>
        <v>66280</v>
      </c>
      <c r="F13" s="51">
        <f>(F6/0.3)*12</f>
        <v>93400</v>
      </c>
      <c r="G13" s="51">
        <f>(G6/0.3)*12</f>
        <v>103600</v>
      </c>
    </row>
    <row r="14" spans="2:7" x14ac:dyDescent="0.35">
      <c r="C14" s="52"/>
      <c r="D14" s="52"/>
      <c r="E14" s="52"/>
      <c r="F14" s="52"/>
      <c r="G14" s="52"/>
    </row>
    <row r="15" spans="2:7" x14ac:dyDescent="0.35">
      <c r="C15" s="52"/>
      <c r="D15" s="52"/>
      <c r="E15" s="52"/>
      <c r="F15" s="52"/>
      <c r="G15" s="52"/>
    </row>
    <row r="16" spans="2:7" x14ac:dyDescent="0.35">
      <c r="C16" s="54"/>
      <c r="D16" s="53"/>
    </row>
    <row r="17" spans="2:2" x14ac:dyDescent="0.35">
      <c r="B17" t="s">
        <v>188</v>
      </c>
    </row>
  </sheetData>
  <hyperlinks>
    <hyperlink ref="B9" r:id="rId1" xr:uid="{94E70DDB-B236-412F-8CA6-E1D16220E6C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C763E-7E52-4C00-A6EB-83534A4505E3}">
  <dimension ref="A2:K70"/>
  <sheetViews>
    <sheetView workbookViewId="0">
      <selection activeCell="K6" sqref="K6"/>
    </sheetView>
  </sheetViews>
  <sheetFormatPr defaultRowHeight="14.5" x14ac:dyDescent="0.35"/>
  <cols>
    <col min="1" max="1" width="13.08984375" bestFit="1" customWidth="1"/>
    <col min="3" max="3" width="12" customWidth="1"/>
    <col min="4" max="4" width="12.26953125" bestFit="1" customWidth="1"/>
    <col min="5" max="5" width="19.08984375" bestFit="1" customWidth="1"/>
    <col min="6" max="6" width="12.7265625" bestFit="1" customWidth="1"/>
    <col min="7" max="7" width="23.36328125" customWidth="1"/>
    <col min="8" max="8" width="20.453125" customWidth="1"/>
    <col min="9" max="9" width="23.26953125" bestFit="1" customWidth="1"/>
    <col min="10" max="10" width="12.26953125" bestFit="1" customWidth="1"/>
  </cols>
  <sheetData>
    <row r="2" spans="1:11" x14ac:dyDescent="0.35">
      <c r="A2" s="63" t="s">
        <v>120</v>
      </c>
      <c r="B2" s="63"/>
      <c r="C2" s="63"/>
      <c r="D2" s="63"/>
      <c r="E2" s="63"/>
      <c r="F2" s="63"/>
      <c r="G2" s="63"/>
      <c r="H2" s="63"/>
      <c r="I2" s="63"/>
      <c r="J2" s="63"/>
      <c r="K2" s="63"/>
    </row>
    <row r="4" spans="1:11" x14ac:dyDescent="0.35">
      <c r="A4" s="6"/>
      <c r="B4" s="6"/>
      <c r="C4" s="6"/>
      <c r="D4" s="6"/>
      <c r="E4" s="6" t="s">
        <v>88</v>
      </c>
      <c r="F4" s="6"/>
      <c r="G4" s="6"/>
      <c r="H4" s="6" t="s">
        <v>89</v>
      </c>
      <c r="I4" s="6"/>
      <c r="J4" s="6"/>
    </row>
    <row r="5" spans="1:11" x14ac:dyDescent="0.35">
      <c r="A5" s="6" t="s">
        <v>90</v>
      </c>
      <c r="B5" s="6" t="s">
        <v>91</v>
      </c>
      <c r="C5" s="6" t="s">
        <v>92</v>
      </c>
      <c r="D5" s="6" t="s">
        <v>93</v>
      </c>
      <c r="E5" s="6" t="s">
        <v>94</v>
      </c>
      <c r="F5" s="6" t="s">
        <v>95</v>
      </c>
      <c r="G5" s="6" t="s">
        <v>96</v>
      </c>
      <c r="H5" s="6" t="s">
        <v>97</v>
      </c>
      <c r="I5" s="6" t="s">
        <v>95</v>
      </c>
      <c r="J5" s="6" t="s">
        <v>96</v>
      </c>
    </row>
    <row r="6" spans="1:11" x14ac:dyDescent="0.35">
      <c r="A6" s="8"/>
      <c r="B6" s="8"/>
      <c r="C6" s="8"/>
      <c r="D6" s="8"/>
      <c r="E6" s="8"/>
      <c r="F6" s="8"/>
      <c r="G6" s="8"/>
      <c r="H6" s="8"/>
      <c r="I6" s="8"/>
      <c r="J6" s="8"/>
    </row>
    <row r="7" spans="1:11" x14ac:dyDescent="0.35">
      <c r="A7" s="25" t="s">
        <v>98</v>
      </c>
      <c r="B7" t="s">
        <v>99</v>
      </c>
      <c r="C7">
        <v>96</v>
      </c>
      <c r="D7" s="9">
        <v>574995</v>
      </c>
      <c r="E7">
        <v>8</v>
      </c>
      <c r="G7">
        <v>88</v>
      </c>
      <c r="H7" s="9">
        <v>392500</v>
      </c>
      <c r="I7" s="9"/>
      <c r="J7" s="26">
        <v>587500</v>
      </c>
      <c r="K7" t="s">
        <v>100</v>
      </c>
    </row>
    <row r="8" spans="1:11" x14ac:dyDescent="0.35">
      <c r="A8" s="25" t="s">
        <v>98</v>
      </c>
      <c r="B8" t="s">
        <v>101</v>
      </c>
      <c r="C8">
        <v>122</v>
      </c>
      <c r="D8" s="9">
        <v>657500</v>
      </c>
      <c r="E8">
        <v>18</v>
      </c>
      <c r="G8">
        <v>104</v>
      </c>
      <c r="H8" s="9">
        <v>449862.5</v>
      </c>
      <c r="I8" s="9"/>
      <c r="J8" s="26">
        <v>701275</v>
      </c>
      <c r="K8" t="s">
        <v>100</v>
      </c>
    </row>
    <row r="9" spans="1:11" x14ac:dyDescent="0.35">
      <c r="A9" s="25" t="s">
        <v>98</v>
      </c>
      <c r="B9" t="s">
        <v>102</v>
      </c>
      <c r="C9">
        <v>110</v>
      </c>
      <c r="D9" s="9">
        <v>622500</v>
      </c>
      <c r="E9">
        <v>8</v>
      </c>
      <c r="F9">
        <v>1</v>
      </c>
      <c r="G9">
        <v>101</v>
      </c>
      <c r="H9" s="9">
        <v>600500</v>
      </c>
      <c r="I9" s="9">
        <v>150000</v>
      </c>
      <c r="J9" s="26">
        <v>625000</v>
      </c>
      <c r="K9" t="s">
        <v>100</v>
      </c>
    </row>
    <row r="10" spans="1:11" x14ac:dyDescent="0.35">
      <c r="A10" s="25" t="s">
        <v>98</v>
      </c>
      <c r="B10" t="s">
        <v>103</v>
      </c>
      <c r="C10">
        <v>118</v>
      </c>
      <c r="D10" s="9">
        <v>683625</v>
      </c>
      <c r="E10">
        <v>9</v>
      </c>
      <c r="G10">
        <v>109</v>
      </c>
      <c r="H10" s="9">
        <v>685000</v>
      </c>
      <c r="I10" s="9"/>
      <c r="J10" s="26">
        <v>682250</v>
      </c>
      <c r="K10" t="s">
        <v>100</v>
      </c>
    </row>
    <row r="11" spans="1:11" x14ac:dyDescent="0.35">
      <c r="A11" s="25" t="s">
        <v>98</v>
      </c>
      <c r="B11" t="s">
        <v>104</v>
      </c>
      <c r="C11">
        <v>68</v>
      </c>
      <c r="D11" s="9">
        <v>751450</v>
      </c>
      <c r="E11">
        <v>7</v>
      </c>
      <c r="G11">
        <v>61</v>
      </c>
      <c r="H11" s="9">
        <v>382000</v>
      </c>
      <c r="I11" s="9"/>
      <c r="J11" s="26">
        <v>775000</v>
      </c>
      <c r="K11" t="s">
        <v>100</v>
      </c>
    </row>
    <row r="12" spans="1:11" x14ac:dyDescent="0.35">
      <c r="A12" s="25" t="s">
        <v>98</v>
      </c>
      <c r="B12" t="s">
        <v>105</v>
      </c>
      <c r="C12">
        <v>128</v>
      </c>
      <c r="D12" s="9">
        <v>797000</v>
      </c>
      <c r="E12">
        <v>6</v>
      </c>
      <c r="F12">
        <v>1</v>
      </c>
      <c r="G12">
        <v>121</v>
      </c>
      <c r="H12" s="9">
        <v>619999</v>
      </c>
      <c r="I12" s="9">
        <v>380000</v>
      </c>
      <c r="J12" s="26">
        <v>800000</v>
      </c>
      <c r="K12" t="s">
        <v>100</v>
      </c>
    </row>
    <row r="13" spans="1:11" x14ac:dyDescent="0.35">
      <c r="A13" s="25" t="s">
        <v>98</v>
      </c>
      <c r="B13" t="s">
        <v>106</v>
      </c>
      <c r="C13">
        <v>98</v>
      </c>
      <c r="D13" s="9">
        <v>755000</v>
      </c>
      <c r="E13">
        <v>8</v>
      </c>
      <c r="G13">
        <v>90</v>
      </c>
      <c r="H13" s="9">
        <v>684999.5</v>
      </c>
      <c r="I13" s="9"/>
      <c r="J13" s="26">
        <v>760000</v>
      </c>
      <c r="K13" t="s">
        <v>100</v>
      </c>
    </row>
    <row r="14" spans="1:11" x14ac:dyDescent="0.35">
      <c r="A14" s="25" t="s">
        <v>98</v>
      </c>
      <c r="B14" t="s">
        <v>107</v>
      </c>
      <c r="C14">
        <v>74</v>
      </c>
      <c r="D14" s="9">
        <v>730500</v>
      </c>
      <c r="E14">
        <v>4</v>
      </c>
      <c r="G14">
        <v>70</v>
      </c>
      <c r="H14" s="9">
        <v>392500</v>
      </c>
      <c r="I14" s="9"/>
      <c r="J14" s="26">
        <v>738500</v>
      </c>
      <c r="K14" t="s">
        <v>100</v>
      </c>
    </row>
    <row r="15" spans="1:11" x14ac:dyDescent="0.35">
      <c r="A15" s="25" t="s">
        <v>98</v>
      </c>
      <c r="B15" t="s">
        <v>108</v>
      </c>
      <c r="C15">
        <v>69</v>
      </c>
      <c r="D15" s="9">
        <v>731000</v>
      </c>
      <c r="E15">
        <v>17</v>
      </c>
      <c r="G15">
        <v>52</v>
      </c>
      <c r="H15" s="9">
        <v>550000</v>
      </c>
      <c r="I15" s="9"/>
      <c r="J15" s="26">
        <v>787500</v>
      </c>
      <c r="K15" t="s">
        <v>100</v>
      </c>
    </row>
    <row r="16" spans="1:11" x14ac:dyDescent="0.35">
      <c r="A16" s="25" t="s">
        <v>98</v>
      </c>
      <c r="B16" t="s">
        <v>109</v>
      </c>
      <c r="C16">
        <v>104</v>
      </c>
      <c r="D16" s="9">
        <v>768000</v>
      </c>
      <c r="E16">
        <v>11</v>
      </c>
      <c r="G16">
        <v>93</v>
      </c>
      <c r="H16" s="9">
        <v>350000</v>
      </c>
      <c r="I16" s="9"/>
      <c r="J16" s="26">
        <v>807000</v>
      </c>
      <c r="K16" t="s">
        <v>100</v>
      </c>
    </row>
    <row r="17" spans="1:11" ht="15" thickBot="1" x14ac:dyDescent="0.4">
      <c r="A17" s="27" t="s">
        <v>98</v>
      </c>
      <c r="B17" s="28" t="s">
        <v>110</v>
      </c>
      <c r="C17" s="28">
        <v>88</v>
      </c>
      <c r="D17" s="29">
        <v>735000</v>
      </c>
      <c r="E17" s="28">
        <v>9</v>
      </c>
      <c r="F17" s="28"/>
      <c r="G17" s="28">
        <v>79</v>
      </c>
      <c r="H17" s="29">
        <v>507000</v>
      </c>
      <c r="I17" s="29"/>
      <c r="J17" s="30">
        <v>749000</v>
      </c>
      <c r="K17" t="s">
        <v>100</v>
      </c>
    </row>
    <row r="18" spans="1:11" s="23" customFormat="1" ht="15" thickBot="1" x14ac:dyDescent="0.4">
      <c r="A18" s="95" t="s">
        <v>113</v>
      </c>
      <c r="B18" s="96"/>
      <c r="C18" s="96"/>
      <c r="D18" s="38">
        <f>SUM(D15:D17)/3</f>
        <v>744666.66666666663</v>
      </c>
      <c r="E18" s="39"/>
      <c r="F18" s="96" t="s">
        <v>114</v>
      </c>
      <c r="G18" s="96"/>
      <c r="H18" s="38">
        <f>SUM(H15:H17)/3</f>
        <v>469000</v>
      </c>
      <c r="I18" s="40" t="s">
        <v>112</v>
      </c>
      <c r="J18" s="41">
        <f>SUM(J15:J17)/3</f>
        <v>781166.66666666663</v>
      </c>
    </row>
    <row r="19" spans="1:11" s="88" customFormat="1" x14ac:dyDescent="0.35">
      <c r="A19" s="87" t="s">
        <v>130</v>
      </c>
      <c r="B19" s="87"/>
      <c r="C19" s="87"/>
      <c r="D19" s="87"/>
      <c r="E19" s="87"/>
      <c r="F19" s="87"/>
      <c r="G19" s="87"/>
      <c r="H19" s="87"/>
      <c r="I19" s="87"/>
      <c r="J19" s="87"/>
      <c r="K19" s="87"/>
    </row>
    <row r="20" spans="1:11" s="31" customFormat="1" x14ac:dyDescent="0.35">
      <c r="A20" s="35"/>
      <c r="B20" s="35"/>
      <c r="C20" s="35"/>
      <c r="D20" s="36"/>
      <c r="F20" s="35"/>
      <c r="G20" s="35"/>
      <c r="H20" s="36"/>
      <c r="I20" s="37"/>
      <c r="J20" s="36"/>
    </row>
    <row r="21" spans="1:11" s="31" customFormat="1" x14ac:dyDescent="0.35">
      <c r="A21" s="7"/>
      <c r="B21" s="7"/>
      <c r="C21" s="7"/>
      <c r="D21" s="34"/>
      <c r="E21" s="6" t="s">
        <v>88</v>
      </c>
      <c r="F21" s="7"/>
      <c r="G21" s="7"/>
      <c r="H21" s="34" t="s">
        <v>89</v>
      </c>
      <c r="I21" s="6"/>
      <c r="J21" s="34"/>
    </row>
    <row r="22" spans="1:11" s="31" customFormat="1" x14ac:dyDescent="0.35">
      <c r="A22" s="7" t="s">
        <v>90</v>
      </c>
      <c r="B22" s="7" t="s">
        <v>91</v>
      </c>
      <c r="C22" s="7" t="s">
        <v>92</v>
      </c>
      <c r="D22" s="34" t="s">
        <v>93</v>
      </c>
      <c r="E22" s="6" t="s">
        <v>94</v>
      </c>
      <c r="F22" s="7" t="s">
        <v>95</v>
      </c>
      <c r="G22" s="7" t="s">
        <v>96</v>
      </c>
      <c r="H22" s="34" t="s">
        <v>97</v>
      </c>
      <c r="I22" s="6" t="s">
        <v>95</v>
      </c>
      <c r="J22" s="34" t="s">
        <v>96</v>
      </c>
    </row>
    <row r="23" spans="1:11" x14ac:dyDescent="0.35">
      <c r="A23" s="6"/>
      <c r="B23" s="6"/>
      <c r="C23" s="6"/>
      <c r="D23" s="6"/>
      <c r="E23" s="6"/>
      <c r="F23" s="6"/>
      <c r="G23" s="6"/>
      <c r="H23" s="6"/>
      <c r="I23" s="6"/>
      <c r="J23" s="6"/>
    </row>
    <row r="24" spans="1:11" x14ac:dyDescent="0.35">
      <c r="A24" t="s">
        <v>115</v>
      </c>
      <c r="B24" t="s">
        <v>99</v>
      </c>
      <c r="C24">
        <v>37</v>
      </c>
      <c r="D24">
        <v>425000</v>
      </c>
      <c r="E24">
        <v>3</v>
      </c>
      <c r="G24">
        <v>34</v>
      </c>
      <c r="H24">
        <v>342000</v>
      </c>
      <c r="J24">
        <v>431000</v>
      </c>
      <c r="K24" t="s">
        <v>100</v>
      </c>
    </row>
    <row r="25" spans="1:11" x14ac:dyDescent="0.35">
      <c r="A25" t="s">
        <v>115</v>
      </c>
      <c r="B25" t="s">
        <v>101</v>
      </c>
      <c r="C25">
        <v>63</v>
      </c>
      <c r="D25">
        <v>450000</v>
      </c>
      <c r="E25">
        <v>8</v>
      </c>
      <c r="G25">
        <v>55</v>
      </c>
      <c r="H25">
        <v>414000</v>
      </c>
      <c r="J25">
        <v>459000</v>
      </c>
      <c r="K25" t="s">
        <v>100</v>
      </c>
    </row>
    <row r="26" spans="1:11" x14ac:dyDescent="0.35">
      <c r="A26" t="s">
        <v>115</v>
      </c>
      <c r="B26" t="s">
        <v>102</v>
      </c>
      <c r="C26">
        <v>62</v>
      </c>
      <c r="D26">
        <v>438100</v>
      </c>
      <c r="E26">
        <v>6</v>
      </c>
      <c r="G26">
        <v>56</v>
      </c>
      <c r="H26">
        <v>394000</v>
      </c>
      <c r="J26">
        <v>447500</v>
      </c>
      <c r="K26" t="s">
        <v>100</v>
      </c>
    </row>
    <row r="27" spans="1:11" x14ac:dyDescent="0.35">
      <c r="A27" t="s">
        <v>115</v>
      </c>
      <c r="B27" t="s">
        <v>103</v>
      </c>
      <c r="C27">
        <v>45</v>
      </c>
      <c r="D27">
        <v>470000</v>
      </c>
      <c r="E27">
        <v>7</v>
      </c>
      <c r="F27">
        <v>1</v>
      </c>
      <c r="G27">
        <v>37</v>
      </c>
      <c r="H27">
        <v>385000</v>
      </c>
      <c r="I27">
        <v>199500</v>
      </c>
      <c r="J27">
        <v>485000</v>
      </c>
      <c r="K27" t="s">
        <v>100</v>
      </c>
    </row>
    <row r="28" spans="1:11" x14ac:dyDescent="0.35">
      <c r="A28" t="s">
        <v>115</v>
      </c>
      <c r="B28" t="s">
        <v>104</v>
      </c>
      <c r="C28">
        <v>36</v>
      </c>
      <c r="D28">
        <v>490000</v>
      </c>
      <c r="E28">
        <v>3</v>
      </c>
      <c r="G28">
        <v>33</v>
      </c>
      <c r="H28">
        <v>420000</v>
      </c>
      <c r="J28">
        <v>494000</v>
      </c>
      <c r="K28" t="s">
        <v>100</v>
      </c>
    </row>
    <row r="29" spans="1:11" x14ac:dyDescent="0.35">
      <c r="A29" t="s">
        <v>115</v>
      </c>
      <c r="B29" t="s">
        <v>105</v>
      </c>
      <c r="C29">
        <v>55</v>
      </c>
      <c r="D29">
        <v>500000</v>
      </c>
      <c r="E29">
        <v>7</v>
      </c>
      <c r="G29">
        <v>48</v>
      </c>
      <c r="H29">
        <v>439000</v>
      </c>
      <c r="J29">
        <v>527500</v>
      </c>
      <c r="K29" t="s">
        <v>100</v>
      </c>
    </row>
    <row r="30" spans="1:11" x14ac:dyDescent="0.35">
      <c r="A30" t="s">
        <v>115</v>
      </c>
      <c r="B30" t="s">
        <v>106</v>
      </c>
      <c r="C30">
        <v>54</v>
      </c>
      <c r="D30">
        <v>492475</v>
      </c>
      <c r="E30">
        <v>9</v>
      </c>
      <c r="G30">
        <v>45</v>
      </c>
      <c r="H30">
        <v>405000</v>
      </c>
      <c r="J30">
        <v>549900</v>
      </c>
      <c r="K30" t="s">
        <v>100</v>
      </c>
    </row>
    <row r="31" spans="1:11" x14ac:dyDescent="0.35">
      <c r="A31" t="s">
        <v>115</v>
      </c>
      <c r="B31" t="s">
        <v>107</v>
      </c>
      <c r="C31">
        <v>37</v>
      </c>
      <c r="D31">
        <v>436000</v>
      </c>
      <c r="E31">
        <v>4</v>
      </c>
      <c r="G31">
        <v>33</v>
      </c>
      <c r="H31">
        <v>399000</v>
      </c>
      <c r="J31">
        <v>440000</v>
      </c>
      <c r="K31" t="s">
        <v>100</v>
      </c>
    </row>
    <row r="32" spans="1:11" x14ac:dyDescent="0.35">
      <c r="A32" t="s">
        <v>115</v>
      </c>
      <c r="B32" t="s">
        <v>108</v>
      </c>
      <c r="C32">
        <v>45</v>
      </c>
      <c r="D32">
        <v>485000</v>
      </c>
      <c r="E32">
        <v>4</v>
      </c>
      <c r="G32">
        <v>41</v>
      </c>
      <c r="H32">
        <v>385000</v>
      </c>
      <c r="J32">
        <v>510000</v>
      </c>
      <c r="K32" t="s">
        <v>100</v>
      </c>
    </row>
    <row r="33" spans="1:11" x14ac:dyDescent="0.35">
      <c r="A33" t="s">
        <v>115</v>
      </c>
      <c r="B33" t="s">
        <v>109</v>
      </c>
      <c r="C33">
        <v>40</v>
      </c>
      <c r="D33">
        <v>511250</v>
      </c>
      <c r="E33">
        <v>9</v>
      </c>
      <c r="G33">
        <v>31</v>
      </c>
      <c r="H33">
        <v>350000</v>
      </c>
      <c r="J33">
        <v>545000</v>
      </c>
      <c r="K33" t="s">
        <v>100</v>
      </c>
    </row>
    <row r="34" spans="1:11" ht="15" thickBot="1" x14ac:dyDescent="0.4">
      <c r="A34" t="s">
        <v>115</v>
      </c>
      <c r="B34" t="s">
        <v>110</v>
      </c>
      <c r="C34">
        <v>45</v>
      </c>
      <c r="D34">
        <v>505555</v>
      </c>
      <c r="E34">
        <v>5</v>
      </c>
      <c r="G34">
        <v>40</v>
      </c>
      <c r="H34">
        <v>455650</v>
      </c>
      <c r="J34">
        <v>511500</v>
      </c>
      <c r="K34" t="s">
        <v>100</v>
      </c>
    </row>
    <row r="35" spans="1:11" s="39" customFormat="1" ht="15" thickBot="1" x14ac:dyDescent="0.4">
      <c r="A35" s="86" t="s">
        <v>116</v>
      </c>
      <c r="B35" s="86"/>
      <c r="C35" s="86"/>
      <c r="D35" s="43">
        <f>SUM(D32:D34)/3</f>
        <v>500601.66666666669</v>
      </c>
      <c r="E35" s="24"/>
      <c r="F35" s="86" t="s">
        <v>118</v>
      </c>
      <c r="G35" s="86"/>
      <c r="H35" s="43">
        <f>SUM(H32:H34)/3</f>
        <v>396883.33333333331</v>
      </c>
      <c r="I35" s="24" t="s">
        <v>117</v>
      </c>
      <c r="J35" s="43">
        <f>SUM(J32:J34)/3</f>
        <v>522166.66666666669</v>
      </c>
    </row>
    <row r="36" spans="1:11" s="23" customFormat="1" x14ac:dyDescent="0.35">
      <c r="A36" s="89"/>
      <c r="B36" s="90"/>
      <c r="C36" s="90"/>
      <c r="D36" s="90"/>
      <c r="E36" s="90"/>
      <c r="F36" s="90"/>
      <c r="G36" s="90"/>
      <c r="H36" s="90"/>
      <c r="I36" s="90"/>
      <c r="J36" s="91"/>
    </row>
    <row r="37" spans="1:11" s="31" customFormat="1" x14ac:dyDescent="0.35">
      <c r="A37" s="32"/>
      <c r="B37" s="32"/>
      <c r="C37" s="32"/>
      <c r="D37" s="44"/>
      <c r="E37" s="33"/>
      <c r="F37" s="32"/>
      <c r="G37" s="32"/>
      <c r="H37" s="44"/>
      <c r="I37" s="33"/>
      <c r="J37" s="44"/>
    </row>
    <row r="38" spans="1:11" s="31" customFormat="1" x14ac:dyDescent="0.35">
      <c r="A38" s="7"/>
      <c r="B38" s="7"/>
      <c r="C38" s="7"/>
      <c r="D38" s="34"/>
      <c r="E38" s="6" t="s">
        <v>88</v>
      </c>
      <c r="F38" s="7"/>
      <c r="G38" s="7"/>
      <c r="H38" s="34" t="s">
        <v>89</v>
      </c>
      <c r="I38" s="6"/>
      <c r="J38" s="34"/>
    </row>
    <row r="39" spans="1:11" s="31" customFormat="1" x14ac:dyDescent="0.35">
      <c r="A39" s="7" t="s">
        <v>90</v>
      </c>
      <c r="B39" s="7" t="s">
        <v>91</v>
      </c>
      <c r="C39" s="7" t="s">
        <v>92</v>
      </c>
      <c r="D39" s="34" t="s">
        <v>93</v>
      </c>
      <c r="E39" s="6" t="s">
        <v>94</v>
      </c>
      <c r="F39" s="7" t="s">
        <v>95</v>
      </c>
      <c r="G39" s="7" t="s">
        <v>96</v>
      </c>
      <c r="H39" s="34" t="s">
        <v>97</v>
      </c>
      <c r="I39" s="6" t="s">
        <v>95</v>
      </c>
      <c r="J39" s="34" t="s">
        <v>96</v>
      </c>
    </row>
    <row r="40" spans="1:11" x14ac:dyDescent="0.35">
      <c r="A40" s="6"/>
      <c r="B40" s="6"/>
      <c r="C40" s="6"/>
      <c r="D40" s="6"/>
      <c r="E40" s="6"/>
      <c r="F40" s="6"/>
      <c r="G40" s="6"/>
      <c r="H40" s="6"/>
      <c r="I40" s="6"/>
      <c r="J40" s="6"/>
    </row>
    <row r="41" spans="1:11" x14ac:dyDescent="0.35">
      <c r="A41" t="s">
        <v>119</v>
      </c>
      <c r="B41" t="s">
        <v>99</v>
      </c>
      <c r="C41">
        <v>187</v>
      </c>
      <c r="D41">
        <v>450000</v>
      </c>
      <c r="E41">
        <v>16</v>
      </c>
      <c r="F41">
        <v>2</v>
      </c>
      <c r="G41">
        <v>169</v>
      </c>
      <c r="H41">
        <v>319500</v>
      </c>
      <c r="I41">
        <v>132500</v>
      </c>
      <c r="J41">
        <v>459900</v>
      </c>
      <c r="K41" t="s">
        <v>100</v>
      </c>
    </row>
    <row r="42" spans="1:11" x14ac:dyDescent="0.35">
      <c r="A42" t="s">
        <v>119</v>
      </c>
      <c r="B42" t="s">
        <v>101</v>
      </c>
      <c r="C42">
        <v>208</v>
      </c>
      <c r="D42">
        <v>480000</v>
      </c>
      <c r="E42">
        <v>10</v>
      </c>
      <c r="G42">
        <v>198</v>
      </c>
      <c r="H42">
        <v>287500</v>
      </c>
      <c r="J42">
        <v>485000</v>
      </c>
      <c r="K42" t="s">
        <v>100</v>
      </c>
    </row>
    <row r="43" spans="1:11" x14ac:dyDescent="0.35">
      <c r="A43" t="s">
        <v>119</v>
      </c>
      <c r="B43" t="s">
        <v>102</v>
      </c>
      <c r="C43">
        <v>242</v>
      </c>
      <c r="D43">
        <v>530000</v>
      </c>
      <c r="E43">
        <v>12</v>
      </c>
      <c r="F43">
        <v>1</v>
      </c>
      <c r="G43">
        <v>229</v>
      </c>
      <c r="H43">
        <v>340000</v>
      </c>
      <c r="I43">
        <v>45000</v>
      </c>
      <c r="J43">
        <v>540000</v>
      </c>
      <c r="K43" t="s">
        <v>100</v>
      </c>
    </row>
    <row r="44" spans="1:11" x14ac:dyDescent="0.35">
      <c r="A44" t="s">
        <v>119</v>
      </c>
      <c r="B44" t="s">
        <v>103</v>
      </c>
      <c r="C44">
        <v>169</v>
      </c>
      <c r="D44">
        <v>530000</v>
      </c>
      <c r="E44">
        <v>7</v>
      </c>
      <c r="F44">
        <v>1</v>
      </c>
      <c r="G44">
        <v>161</v>
      </c>
      <c r="H44">
        <v>290000</v>
      </c>
      <c r="I44">
        <v>205000</v>
      </c>
      <c r="J44">
        <v>538100</v>
      </c>
      <c r="K44" t="s">
        <v>100</v>
      </c>
    </row>
    <row r="45" spans="1:11" x14ac:dyDescent="0.35">
      <c r="A45" t="s">
        <v>119</v>
      </c>
      <c r="B45" t="s">
        <v>104</v>
      </c>
      <c r="C45">
        <v>139</v>
      </c>
      <c r="D45">
        <v>530500</v>
      </c>
      <c r="E45">
        <v>9</v>
      </c>
      <c r="F45">
        <v>4</v>
      </c>
      <c r="G45">
        <v>126</v>
      </c>
      <c r="H45">
        <v>372000</v>
      </c>
      <c r="I45">
        <v>32500</v>
      </c>
      <c r="J45">
        <v>537500</v>
      </c>
      <c r="K45" t="s">
        <v>100</v>
      </c>
    </row>
    <row r="46" spans="1:11" x14ac:dyDescent="0.35">
      <c r="A46" t="s">
        <v>119</v>
      </c>
      <c r="B46" t="s">
        <v>105</v>
      </c>
      <c r="C46">
        <v>200</v>
      </c>
      <c r="D46">
        <v>560000</v>
      </c>
      <c r="E46">
        <v>12</v>
      </c>
      <c r="F46">
        <v>3</v>
      </c>
      <c r="G46">
        <v>185</v>
      </c>
      <c r="H46">
        <v>400000</v>
      </c>
      <c r="I46">
        <v>137500</v>
      </c>
      <c r="J46">
        <v>571000</v>
      </c>
      <c r="K46" t="s">
        <v>100</v>
      </c>
    </row>
    <row r="47" spans="1:11" x14ac:dyDescent="0.35">
      <c r="A47" t="s">
        <v>119</v>
      </c>
      <c r="B47" t="s">
        <v>106</v>
      </c>
      <c r="C47">
        <v>196</v>
      </c>
      <c r="D47">
        <v>526500</v>
      </c>
      <c r="E47">
        <v>8</v>
      </c>
      <c r="F47">
        <v>2</v>
      </c>
      <c r="G47">
        <v>186</v>
      </c>
      <c r="H47">
        <v>370000</v>
      </c>
      <c r="I47">
        <v>75750</v>
      </c>
      <c r="J47">
        <v>535000</v>
      </c>
      <c r="K47" t="s">
        <v>100</v>
      </c>
    </row>
    <row r="48" spans="1:11" x14ac:dyDescent="0.35">
      <c r="A48" t="s">
        <v>119</v>
      </c>
      <c r="B48" t="s">
        <v>107</v>
      </c>
      <c r="C48">
        <v>124</v>
      </c>
      <c r="D48">
        <v>505000</v>
      </c>
      <c r="E48">
        <v>8</v>
      </c>
      <c r="G48">
        <v>116</v>
      </c>
      <c r="H48">
        <v>317500</v>
      </c>
      <c r="J48">
        <v>521500</v>
      </c>
      <c r="K48" t="s">
        <v>100</v>
      </c>
    </row>
    <row r="49" spans="1:11" x14ac:dyDescent="0.35">
      <c r="A49" t="s">
        <v>119</v>
      </c>
      <c r="B49" t="s">
        <v>108</v>
      </c>
      <c r="C49">
        <v>94</v>
      </c>
      <c r="D49">
        <v>511500</v>
      </c>
      <c r="E49">
        <v>9</v>
      </c>
      <c r="F49">
        <v>1</v>
      </c>
      <c r="G49">
        <v>84</v>
      </c>
      <c r="H49">
        <v>367500</v>
      </c>
      <c r="I49">
        <v>94800</v>
      </c>
      <c r="J49">
        <v>515750</v>
      </c>
      <c r="K49" t="s">
        <v>100</v>
      </c>
    </row>
    <row r="50" spans="1:11" x14ac:dyDescent="0.35">
      <c r="A50" t="s">
        <v>119</v>
      </c>
      <c r="B50" t="s">
        <v>109</v>
      </c>
      <c r="C50">
        <v>153</v>
      </c>
      <c r="D50">
        <v>550000</v>
      </c>
      <c r="E50">
        <v>12</v>
      </c>
      <c r="F50">
        <v>1</v>
      </c>
      <c r="G50">
        <v>140</v>
      </c>
      <c r="H50">
        <v>319000</v>
      </c>
      <c r="I50">
        <v>122000</v>
      </c>
      <c r="J50">
        <v>561250</v>
      </c>
      <c r="K50" t="s">
        <v>100</v>
      </c>
    </row>
    <row r="51" spans="1:11" x14ac:dyDescent="0.35">
      <c r="A51" t="s">
        <v>119</v>
      </c>
      <c r="B51" t="s">
        <v>110</v>
      </c>
      <c r="C51">
        <v>141</v>
      </c>
      <c r="D51">
        <v>545000</v>
      </c>
      <c r="E51">
        <v>10</v>
      </c>
      <c r="F51">
        <v>2</v>
      </c>
      <c r="G51">
        <v>129</v>
      </c>
      <c r="H51">
        <v>356000</v>
      </c>
      <c r="I51">
        <v>113500</v>
      </c>
      <c r="J51">
        <v>561000</v>
      </c>
      <c r="K51" t="s">
        <v>100</v>
      </c>
    </row>
    <row r="52" spans="1:11" x14ac:dyDescent="0.35">
      <c r="A52" s="86" t="s">
        <v>121</v>
      </c>
      <c r="B52" s="86"/>
      <c r="C52" s="86"/>
      <c r="D52" s="43">
        <f>SUM(D49:D51)/3</f>
        <v>535500</v>
      </c>
      <c r="E52" s="24"/>
      <c r="F52" s="86" t="s">
        <v>122</v>
      </c>
      <c r="G52" s="86"/>
      <c r="H52" s="43">
        <f>SUM(H49:H51)/3</f>
        <v>347500</v>
      </c>
      <c r="I52" s="42">
        <f>SUM(I49:I51)/3</f>
        <v>110100</v>
      </c>
      <c r="J52" s="42">
        <f>SUM(J49:J51)/3</f>
        <v>546000</v>
      </c>
    </row>
    <row r="53" spans="1:11" ht="37" customHeight="1" x14ac:dyDescent="0.35">
      <c r="A53" s="92" t="s">
        <v>124</v>
      </c>
      <c r="B53" s="92"/>
      <c r="C53" s="92"/>
      <c r="D53" s="46">
        <v>110100</v>
      </c>
      <c r="E53" s="24"/>
      <c r="F53" s="86" t="s">
        <v>123</v>
      </c>
      <c r="G53" s="86"/>
      <c r="H53" s="46">
        <v>546000</v>
      </c>
    </row>
    <row r="56" spans="1:11" s="6" customFormat="1" x14ac:dyDescent="0.35">
      <c r="A56" s="20"/>
      <c r="B56" s="20"/>
      <c r="C56" s="20"/>
      <c r="D56" s="47"/>
      <c r="E56" s="93" t="s">
        <v>88</v>
      </c>
      <c r="F56" s="93"/>
      <c r="G56" s="93"/>
      <c r="H56" s="94" t="s">
        <v>89</v>
      </c>
      <c r="I56" s="94"/>
      <c r="J56" s="94"/>
    </row>
    <row r="57" spans="1:11" s="6" customFormat="1" x14ac:dyDescent="0.35">
      <c r="A57" s="20" t="s">
        <v>90</v>
      </c>
      <c r="B57" s="20" t="s">
        <v>91</v>
      </c>
      <c r="C57" s="48" t="s">
        <v>92</v>
      </c>
      <c r="D57" s="49" t="s">
        <v>93</v>
      </c>
      <c r="E57" s="50" t="s">
        <v>94</v>
      </c>
      <c r="F57" s="50" t="s">
        <v>95</v>
      </c>
      <c r="G57" s="50" t="s">
        <v>96</v>
      </c>
      <c r="H57" s="49" t="s">
        <v>97</v>
      </c>
      <c r="I57" s="49" t="s">
        <v>95</v>
      </c>
      <c r="J57" s="49" t="s">
        <v>96</v>
      </c>
    </row>
    <row r="58" spans="1:11" x14ac:dyDescent="0.35">
      <c r="A58" t="s">
        <v>125</v>
      </c>
      <c r="B58" t="s">
        <v>99</v>
      </c>
      <c r="C58">
        <v>95</v>
      </c>
      <c r="D58">
        <v>410000</v>
      </c>
      <c r="F58">
        <v>3</v>
      </c>
      <c r="G58">
        <v>92</v>
      </c>
      <c r="I58">
        <v>110000</v>
      </c>
      <c r="J58">
        <v>427000</v>
      </c>
    </row>
    <row r="59" spans="1:11" x14ac:dyDescent="0.35">
      <c r="A59" t="s">
        <v>125</v>
      </c>
      <c r="B59" t="s">
        <v>101</v>
      </c>
      <c r="C59">
        <v>128</v>
      </c>
      <c r="D59">
        <v>453500</v>
      </c>
      <c r="E59">
        <v>1</v>
      </c>
      <c r="F59">
        <v>3</v>
      </c>
      <c r="G59">
        <v>124</v>
      </c>
      <c r="H59">
        <v>284000</v>
      </c>
      <c r="I59">
        <v>120000</v>
      </c>
      <c r="J59">
        <v>455000</v>
      </c>
    </row>
    <row r="60" spans="1:11" x14ac:dyDescent="0.35">
      <c r="A60" t="s">
        <v>125</v>
      </c>
      <c r="B60" t="s">
        <v>102</v>
      </c>
      <c r="C60">
        <v>139</v>
      </c>
      <c r="D60">
        <v>440000</v>
      </c>
      <c r="E60">
        <v>2</v>
      </c>
      <c r="G60">
        <v>137</v>
      </c>
      <c r="H60">
        <v>296500</v>
      </c>
      <c r="J60">
        <v>441250</v>
      </c>
    </row>
    <row r="61" spans="1:11" x14ac:dyDescent="0.35">
      <c r="A61" t="s">
        <v>125</v>
      </c>
      <c r="B61" t="s">
        <v>103</v>
      </c>
      <c r="C61">
        <v>139</v>
      </c>
      <c r="D61">
        <v>435000</v>
      </c>
      <c r="E61">
        <v>2</v>
      </c>
      <c r="F61">
        <v>2</v>
      </c>
      <c r="G61">
        <v>135</v>
      </c>
      <c r="H61">
        <v>352750</v>
      </c>
      <c r="I61">
        <v>84500</v>
      </c>
      <c r="J61">
        <v>440000</v>
      </c>
    </row>
    <row r="62" spans="1:11" x14ac:dyDescent="0.35">
      <c r="A62" t="s">
        <v>125</v>
      </c>
      <c r="B62" t="s">
        <v>104</v>
      </c>
      <c r="C62">
        <v>118</v>
      </c>
      <c r="D62">
        <v>512500</v>
      </c>
      <c r="E62">
        <v>1</v>
      </c>
      <c r="F62">
        <v>3</v>
      </c>
      <c r="G62">
        <v>114</v>
      </c>
      <c r="H62">
        <v>370000</v>
      </c>
      <c r="I62">
        <v>84000</v>
      </c>
      <c r="J62">
        <v>518450</v>
      </c>
    </row>
    <row r="63" spans="1:11" x14ac:dyDescent="0.35">
      <c r="A63" t="s">
        <v>125</v>
      </c>
      <c r="B63" t="s">
        <v>105</v>
      </c>
      <c r="C63">
        <v>127</v>
      </c>
      <c r="D63">
        <v>505000</v>
      </c>
      <c r="E63">
        <v>1</v>
      </c>
      <c r="G63">
        <v>126</v>
      </c>
      <c r="H63">
        <v>310000</v>
      </c>
      <c r="J63">
        <v>507500</v>
      </c>
    </row>
    <row r="64" spans="1:11" x14ac:dyDescent="0.35">
      <c r="A64" t="s">
        <v>125</v>
      </c>
      <c r="B64" t="s">
        <v>106</v>
      </c>
      <c r="C64">
        <v>122</v>
      </c>
      <c r="D64">
        <v>499950</v>
      </c>
      <c r="E64">
        <v>2</v>
      </c>
      <c r="F64">
        <v>4</v>
      </c>
      <c r="G64">
        <v>116</v>
      </c>
      <c r="H64">
        <v>342500</v>
      </c>
      <c r="I64">
        <v>178750</v>
      </c>
      <c r="J64">
        <v>500000</v>
      </c>
    </row>
    <row r="65" spans="1:10" x14ac:dyDescent="0.35">
      <c r="A65" t="s">
        <v>125</v>
      </c>
      <c r="B65" t="s">
        <v>107</v>
      </c>
      <c r="C65">
        <v>87</v>
      </c>
      <c r="D65">
        <v>450000</v>
      </c>
      <c r="E65">
        <v>1</v>
      </c>
      <c r="F65">
        <v>2</v>
      </c>
      <c r="G65">
        <v>84</v>
      </c>
      <c r="H65">
        <v>358000</v>
      </c>
      <c r="I65">
        <v>237250</v>
      </c>
      <c r="J65">
        <v>450350</v>
      </c>
    </row>
    <row r="66" spans="1:10" x14ac:dyDescent="0.35">
      <c r="A66" t="s">
        <v>125</v>
      </c>
      <c r="B66" t="s">
        <v>108</v>
      </c>
      <c r="C66">
        <v>66</v>
      </c>
      <c r="D66">
        <v>469500</v>
      </c>
      <c r="F66">
        <v>2</v>
      </c>
      <c r="G66">
        <v>64</v>
      </c>
      <c r="I66">
        <v>140000</v>
      </c>
      <c r="J66">
        <v>476250</v>
      </c>
    </row>
    <row r="67" spans="1:10" x14ac:dyDescent="0.35">
      <c r="A67" t="s">
        <v>125</v>
      </c>
      <c r="B67" t="s">
        <v>109</v>
      </c>
      <c r="C67">
        <v>85</v>
      </c>
      <c r="D67">
        <v>478000</v>
      </c>
      <c r="F67">
        <v>4</v>
      </c>
      <c r="G67">
        <v>81</v>
      </c>
      <c r="I67">
        <v>150000</v>
      </c>
      <c r="J67">
        <v>483500</v>
      </c>
    </row>
    <row r="68" spans="1:10" x14ac:dyDescent="0.35">
      <c r="A68" t="s">
        <v>125</v>
      </c>
      <c r="B68" t="s">
        <v>110</v>
      </c>
      <c r="C68">
        <v>87</v>
      </c>
      <c r="D68">
        <v>495374.5</v>
      </c>
      <c r="F68">
        <v>3</v>
      </c>
      <c r="G68">
        <v>84</v>
      </c>
      <c r="I68">
        <v>100000</v>
      </c>
      <c r="J68">
        <v>505000</v>
      </c>
    </row>
    <row r="69" spans="1:10" x14ac:dyDescent="0.35">
      <c r="A69" s="86" t="s">
        <v>126</v>
      </c>
      <c r="B69" s="86"/>
      <c r="C69" s="86"/>
      <c r="D69" s="43">
        <f>SUM(D66:D68)/3</f>
        <v>480958.16666666669</v>
      </c>
      <c r="E69" s="24"/>
      <c r="F69" s="24"/>
      <c r="G69" s="86" t="s">
        <v>127</v>
      </c>
      <c r="H69" s="86"/>
      <c r="I69" s="43">
        <f>SUM(I66:I68)/3</f>
        <v>130000</v>
      </c>
      <c r="J69" s="42">
        <f>SUM(J66:J68)/3</f>
        <v>488250</v>
      </c>
    </row>
    <row r="70" spans="1:10" x14ac:dyDescent="0.35">
      <c r="A70" s="86" t="s">
        <v>128</v>
      </c>
      <c r="B70" s="86"/>
      <c r="C70" s="86"/>
      <c r="D70" s="46">
        <v>488250</v>
      </c>
      <c r="E70" s="24"/>
      <c r="F70" s="24"/>
      <c r="G70" s="86" t="s">
        <v>129</v>
      </c>
      <c r="H70" s="86"/>
      <c r="I70" s="24"/>
    </row>
  </sheetData>
  <mergeCells count="17">
    <mergeCell ref="A2:K2"/>
    <mergeCell ref="A18:C18"/>
    <mergeCell ref="F18:G18"/>
    <mergeCell ref="A35:C35"/>
    <mergeCell ref="F35:G35"/>
    <mergeCell ref="A70:C70"/>
    <mergeCell ref="G70:H70"/>
    <mergeCell ref="A19:XFD19"/>
    <mergeCell ref="A36:J36"/>
    <mergeCell ref="A53:C53"/>
    <mergeCell ref="F53:G53"/>
    <mergeCell ref="E56:G56"/>
    <mergeCell ref="H56:J56"/>
    <mergeCell ref="A69:C69"/>
    <mergeCell ref="G69:H69"/>
    <mergeCell ref="A52:C52"/>
    <mergeCell ref="F52:G5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18D83-04FB-4CA1-9A47-CF86924CE358}">
  <dimension ref="A1:J38"/>
  <sheetViews>
    <sheetView topLeftCell="A15" workbookViewId="0">
      <selection activeCell="C24" sqref="C24"/>
    </sheetView>
  </sheetViews>
  <sheetFormatPr defaultRowHeight="14.5" x14ac:dyDescent="0.35"/>
  <cols>
    <col min="1" max="1" width="41.08984375" bestFit="1" customWidth="1"/>
    <col min="3" max="3" width="9.1796875" customWidth="1"/>
    <col min="7" max="7" width="41" customWidth="1"/>
    <col min="8" max="8" width="8.90625" bestFit="1" customWidth="1"/>
    <col min="9" max="9" width="23.26953125" bestFit="1" customWidth="1"/>
  </cols>
  <sheetData>
    <row r="1" spans="1:10" x14ac:dyDescent="0.35">
      <c r="A1" t="s">
        <v>141</v>
      </c>
    </row>
    <row r="3" spans="1:10" x14ac:dyDescent="0.35">
      <c r="A3" s="101" t="s">
        <v>133</v>
      </c>
      <c r="B3" s="101"/>
      <c r="C3" s="101"/>
      <c r="D3" s="101"/>
      <c r="E3" s="101"/>
      <c r="F3" s="101"/>
      <c r="G3" s="101"/>
      <c r="H3" s="101"/>
      <c r="I3" s="101"/>
      <c r="J3" s="101"/>
    </row>
    <row r="4" spans="1:10" x14ac:dyDescent="0.35">
      <c r="A4" s="102" t="s">
        <v>137</v>
      </c>
      <c r="B4" s="102"/>
      <c r="C4" s="102"/>
      <c r="D4" s="42"/>
      <c r="F4" s="102" t="s">
        <v>111</v>
      </c>
      <c r="G4" s="102"/>
      <c r="H4" s="57">
        <v>469000</v>
      </c>
    </row>
    <row r="5" spans="1:10" x14ac:dyDescent="0.35">
      <c r="A5" s="85" t="s">
        <v>136</v>
      </c>
      <c r="B5" s="85"/>
      <c r="C5" s="45">
        <f>(3762/0.3)*12</f>
        <v>150480</v>
      </c>
      <c r="F5" s="97" t="s">
        <v>135</v>
      </c>
      <c r="G5" s="97"/>
      <c r="H5" s="56">
        <f>(2368/0.3)*12</f>
        <v>94720</v>
      </c>
    </row>
    <row r="6" spans="1:10" x14ac:dyDescent="0.35">
      <c r="A6" s="85" t="s">
        <v>134</v>
      </c>
      <c r="B6" s="85"/>
      <c r="C6" s="55">
        <f>C5/96200</f>
        <v>1.5642411642411642</v>
      </c>
      <c r="F6" s="97" t="s">
        <v>134</v>
      </c>
      <c r="G6" s="97"/>
      <c r="H6" s="55">
        <f>H5/96200</f>
        <v>0.98461538461538467</v>
      </c>
    </row>
    <row r="8" spans="1:10" x14ac:dyDescent="0.35">
      <c r="A8" s="97" t="s">
        <v>138</v>
      </c>
      <c r="B8" s="97"/>
      <c r="C8" s="8"/>
    </row>
    <row r="9" spans="1:10" x14ac:dyDescent="0.35">
      <c r="A9" s="8" t="s">
        <v>139</v>
      </c>
      <c r="B9" s="8"/>
      <c r="C9" s="45">
        <f>(3973/0.3)*12</f>
        <v>158920</v>
      </c>
    </row>
    <row r="10" spans="1:10" x14ac:dyDescent="0.35">
      <c r="A10" s="97" t="s">
        <v>140</v>
      </c>
      <c r="B10" s="97"/>
      <c r="C10" s="55">
        <f>C9/96200</f>
        <v>1.651975051975052</v>
      </c>
    </row>
    <row r="12" spans="1:10" s="15" customFormat="1" x14ac:dyDescent="0.35">
      <c r="A12" s="101" t="s">
        <v>115</v>
      </c>
      <c r="B12" s="101"/>
      <c r="C12" s="101"/>
      <c r="D12" s="101"/>
      <c r="E12" s="101"/>
      <c r="F12" s="101"/>
      <c r="G12" s="101"/>
      <c r="H12" s="101"/>
      <c r="I12" s="101"/>
    </row>
    <row r="13" spans="1:10" x14ac:dyDescent="0.35">
      <c r="A13" s="102" t="s">
        <v>142</v>
      </c>
      <c r="B13" s="102"/>
      <c r="C13" s="102"/>
      <c r="F13" s="97" t="s">
        <v>145</v>
      </c>
      <c r="G13" s="97"/>
      <c r="H13" s="16">
        <v>396883</v>
      </c>
    </row>
    <row r="14" spans="1:10" x14ac:dyDescent="0.35">
      <c r="A14" s="8" t="s">
        <v>143</v>
      </c>
      <c r="B14" s="8"/>
      <c r="C14" s="45">
        <f>(2532/0.3)*12</f>
        <v>101280</v>
      </c>
      <c r="F14" s="97" t="s">
        <v>146</v>
      </c>
      <c r="G14" s="97"/>
      <c r="H14" s="45">
        <f>(2014/0.3)*12</f>
        <v>80560</v>
      </c>
    </row>
    <row r="15" spans="1:10" x14ac:dyDescent="0.35">
      <c r="A15" s="97" t="s">
        <v>144</v>
      </c>
      <c r="B15" s="97"/>
      <c r="C15" s="55">
        <f>C14/96200</f>
        <v>1.0528066528066529</v>
      </c>
      <c r="F15" s="97" t="s">
        <v>144</v>
      </c>
      <c r="G15" s="97"/>
      <c r="H15" s="55">
        <f>H14/96200</f>
        <v>0.83742203742203747</v>
      </c>
    </row>
    <row r="17" spans="1:8" x14ac:dyDescent="0.35">
      <c r="A17" s="97" t="s">
        <v>147</v>
      </c>
      <c r="B17" s="97"/>
      <c r="C17" s="97"/>
    </row>
    <row r="18" spans="1:8" x14ac:dyDescent="0.35">
      <c r="A18" s="97" t="s">
        <v>148</v>
      </c>
      <c r="B18" s="97"/>
      <c r="C18" s="45">
        <f>(2719/0.3)*12</f>
        <v>108760</v>
      </c>
    </row>
    <row r="19" spans="1:8" x14ac:dyDescent="0.35">
      <c r="A19" s="97" t="s">
        <v>144</v>
      </c>
      <c r="B19" s="97"/>
      <c r="C19" s="55">
        <f>C18/96200</f>
        <v>1.1305613305613305</v>
      </c>
    </row>
    <row r="20" spans="1:8" ht="15" thickBot="1" x14ac:dyDescent="0.4"/>
    <row r="21" spans="1:8" s="100" customFormat="1" ht="15" thickBot="1" x14ac:dyDescent="0.4">
      <c r="A21" s="98" t="s">
        <v>149</v>
      </c>
      <c r="B21" s="99"/>
      <c r="C21" s="99"/>
      <c r="F21" s="99"/>
      <c r="G21" s="99"/>
      <c r="H21" s="99"/>
    </row>
    <row r="22" spans="1:8" x14ac:dyDescent="0.35">
      <c r="A22" s="97" t="s">
        <v>150</v>
      </c>
      <c r="B22" s="97"/>
      <c r="C22" s="97"/>
      <c r="F22" s="97" t="s">
        <v>153</v>
      </c>
      <c r="G22" s="97"/>
      <c r="H22" s="8"/>
    </row>
    <row r="23" spans="1:8" x14ac:dyDescent="0.35">
      <c r="A23" s="97" t="s">
        <v>151</v>
      </c>
      <c r="B23" s="97"/>
      <c r="C23" s="45">
        <f>(2719/0.3)*12</f>
        <v>108760</v>
      </c>
      <c r="F23" s="97" t="s">
        <v>154</v>
      </c>
      <c r="G23" s="97"/>
      <c r="H23" s="45">
        <f>(1758/0.3)*12</f>
        <v>70320</v>
      </c>
    </row>
    <row r="24" spans="1:8" x14ac:dyDescent="0.35">
      <c r="A24" s="97" t="s">
        <v>152</v>
      </c>
      <c r="B24" s="97"/>
      <c r="C24" s="55">
        <f>C23/96200</f>
        <v>1.1305613305613305</v>
      </c>
      <c r="F24" s="97" t="s">
        <v>144</v>
      </c>
      <c r="G24" s="97"/>
      <c r="H24" s="55">
        <f>H23/96200</f>
        <v>0.73097713097713102</v>
      </c>
    </row>
    <row r="26" spans="1:8" x14ac:dyDescent="0.35">
      <c r="A26" s="97" t="s">
        <v>155</v>
      </c>
      <c r="B26" s="97"/>
      <c r="C26" s="97"/>
      <c r="F26" s="97" t="s">
        <v>158</v>
      </c>
      <c r="G26" s="97"/>
      <c r="H26" s="8"/>
    </row>
    <row r="27" spans="1:8" x14ac:dyDescent="0.35">
      <c r="A27" s="97" t="s">
        <v>156</v>
      </c>
      <c r="B27" s="97"/>
      <c r="C27" s="45">
        <f>(556/0.3)*12</f>
        <v>22240</v>
      </c>
      <c r="F27" s="97" t="s">
        <v>159</v>
      </c>
      <c r="G27" s="97"/>
      <c r="H27" s="45">
        <f>(2768/0.3)*12</f>
        <v>110720.00000000001</v>
      </c>
    </row>
    <row r="28" spans="1:8" x14ac:dyDescent="0.35">
      <c r="A28" s="97" t="s">
        <v>152</v>
      </c>
      <c r="B28" s="97"/>
      <c r="C28" s="55">
        <f>C27/96200</f>
        <v>0.2311850311850312</v>
      </c>
      <c r="F28" s="97" t="s">
        <v>144</v>
      </c>
      <c r="G28" s="97"/>
      <c r="H28" s="55">
        <f>H27/96200</f>
        <v>1.150935550935551</v>
      </c>
    </row>
    <row r="29" spans="1:8" x14ac:dyDescent="0.35">
      <c r="A29" s="97" t="s">
        <v>157</v>
      </c>
      <c r="B29" s="97"/>
      <c r="C29" s="97"/>
    </row>
    <row r="31" spans="1:8" s="76" customFormat="1" x14ac:dyDescent="0.35">
      <c r="A31" s="76" t="s">
        <v>160</v>
      </c>
    </row>
    <row r="32" spans="1:8" x14ac:dyDescent="0.35">
      <c r="A32" s="97" t="s">
        <v>161</v>
      </c>
      <c r="B32" s="97"/>
      <c r="C32" s="97"/>
      <c r="F32" s="97" t="s">
        <v>163</v>
      </c>
      <c r="G32" s="97"/>
      <c r="H32" s="8"/>
    </row>
    <row r="33" spans="1:8" x14ac:dyDescent="0.35">
      <c r="A33" s="97" t="s">
        <v>162</v>
      </c>
      <c r="B33" s="97"/>
      <c r="C33" s="45">
        <f>(3179/0.3)*12</f>
        <v>127160.00000000001</v>
      </c>
      <c r="F33" s="97" t="s">
        <v>164</v>
      </c>
      <c r="G33" s="97"/>
      <c r="H33" s="45">
        <f>(862/0.3)*12</f>
        <v>34480</v>
      </c>
    </row>
    <row r="34" spans="1:8" x14ac:dyDescent="0.35">
      <c r="A34" s="97" t="s">
        <v>152</v>
      </c>
      <c r="B34" s="97"/>
      <c r="C34" s="55">
        <f>C33/96200</f>
        <v>1.321829521829522</v>
      </c>
      <c r="F34" s="97" t="s">
        <v>152</v>
      </c>
      <c r="G34" s="97"/>
      <c r="H34" s="55">
        <f>H33/96200</f>
        <v>0.35841995841995844</v>
      </c>
    </row>
    <row r="35" spans="1:8" x14ac:dyDescent="0.35">
      <c r="F35" s="8" t="s">
        <v>157</v>
      </c>
      <c r="G35" s="8"/>
      <c r="H35" s="8"/>
    </row>
    <row r="36" spans="1:8" x14ac:dyDescent="0.35">
      <c r="A36" s="97" t="s">
        <v>165</v>
      </c>
      <c r="B36" s="97"/>
      <c r="C36" s="97"/>
    </row>
    <row r="37" spans="1:8" x14ac:dyDescent="0.35">
      <c r="A37" s="97" t="s">
        <v>166</v>
      </c>
      <c r="B37" s="97"/>
      <c r="C37" s="45">
        <f>(3241/0.3)*12</f>
        <v>129640</v>
      </c>
    </row>
    <row r="38" spans="1:8" x14ac:dyDescent="0.35">
      <c r="A38" s="97" t="s">
        <v>152</v>
      </c>
      <c r="B38" s="97"/>
      <c r="C38" s="55">
        <f>C37/96200</f>
        <v>1.3476091476091476</v>
      </c>
    </row>
  </sheetData>
  <mergeCells count="42">
    <mergeCell ref="A4:C4"/>
    <mergeCell ref="F4:G4"/>
    <mergeCell ref="A3:J3"/>
    <mergeCell ref="A5:B5"/>
    <mergeCell ref="A6:B6"/>
    <mergeCell ref="F5:G5"/>
    <mergeCell ref="F6:G6"/>
    <mergeCell ref="A8:B8"/>
    <mergeCell ref="A10:B10"/>
    <mergeCell ref="A12:I12"/>
    <mergeCell ref="A13:C13"/>
    <mergeCell ref="A15:B15"/>
    <mergeCell ref="F13:G13"/>
    <mergeCell ref="F14:G14"/>
    <mergeCell ref="F15:G15"/>
    <mergeCell ref="A17:C17"/>
    <mergeCell ref="A18:B18"/>
    <mergeCell ref="A19:B19"/>
    <mergeCell ref="A21:XFD21"/>
    <mergeCell ref="A22:C22"/>
    <mergeCell ref="F22:G22"/>
    <mergeCell ref="A24:B24"/>
    <mergeCell ref="F32:G32"/>
    <mergeCell ref="F33:G33"/>
    <mergeCell ref="F23:G23"/>
    <mergeCell ref="F24:G24"/>
    <mergeCell ref="A26:C26"/>
    <mergeCell ref="A27:B27"/>
    <mergeCell ref="A23:B23"/>
    <mergeCell ref="F26:G26"/>
    <mergeCell ref="F27:G27"/>
    <mergeCell ref="A28:B28"/>
    <mergeCell ref="A29:C29"/>
    <mergeCell ref="A36:C36"/>
    <mergeCell ref="A37:B37"/>
    <mergeCell ref="F28:G28"/>
    <mergeCell ref="A31:XFD31"/>
    <mergeCell ref="A38:B38"/>
    <mergeCell ref="A32:C32"/>
    <mergeCell ref="A33:B33"/>
    <mergeCell ref="A34:B34"/>
    <mergeCell ref="F34:G3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f3a7cf55-c394-4561-9b5f-8ac93531d83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7B90C69EBD73C4692DA93A95A97C71C" ma:contentTypeVersion="4" ma:contentTypeDescription="Create a new document." ma:contentTypeScope="" ma:versionID="157d0a04395db68f18bdc6f6158c63b5">
  <xsd:schema xmlns:xsd="http://www.w3.org/2001/XMLSchema" xmlns:xs="http://www.w3.org/2001/XMLSchema" xmlns:p="http://schemas.microsoft.com/office/2006/metadata/properties" xmlns:ns3="f3a7cf55-c394-4561-9b5f-8ac93531d83f" targetNamespace="http://schemas.microsoft.com/office/2006/metadata/properties" ma:root="true" ma:fieldsID="310d24769c77734aaaf98ceaaf7f68a5" ns3:_="">
    <xsd:import namespace="f3a7cf55-c394-4561-9b5f-8ac93531d83f"/>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a7cf55-c394-4561-9b5f-8ac93531d8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71BDD3-782E-4220-92A9-B5A8997BCBC6}">
  <ds:schemaRefs>
    <ds:schemaRef ds:uri="http://schemas.microsoft.com/office/2006/metadata/properties"/>
    <ds:schemaRef ds:uri="http://www.w3.org/XML/1998/namespace"/>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f3a7cf55-c394-4561-9b5f-8ac93531d83f"/>
  </ds:schemaRefs>
</ds:datastoreItem>
</file>

<file path=customXml/itemProps2.xml><?xml version="1.0" encoding="utf-8"?>
<ds:datastoreItem xmlns:ds="http://schemas.openxmlformats.org/officeDocument/2006/customXml" ds:itemID="{40E9EBE2-47C0-45B1-AF87-DF1D5242DA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a7cf55-c394-4561-9b5f-8ac93531d8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0EB12A-57AC-4624-B613-F4FAB12B5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Terminology</vt:lpstr>
      <vt:lpstr>Commerce Guidance</vt:lpstr>
      <vt:lpstr>snohomish Co</vt:lpstr>
      <vt:lpstr>king co</vt:lpstr>
      <vt:lpstr>Possible Density Ranges</vt:lpstr>
      <vt:lpstr>HUD- AMI FY 2023</vt:lpstr>
      <vt:lpstr>HUD Fair Market Rent</vt:lpstr>
      <vt:lpstr>Median Sales 2023</vt:lpstr>
      <vt:lpstr>Mortgage as % AMI</vt:lpstr>
      <vt:lpstr>Resources</vt:lpstr>
    </vt:vector>
  </TitlesOfParts>
  <Company>Skagit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A. Ruether</dc:creator>
  <cp:lastModifiedBy>Sarah A. Ruether</cp:lastModifiedBy>
  <dcterms:created xsi:type="dcterms:W3CDTF">2024-01-31T18:43:21Z</dcterms:created>
  <dcterms:modified xsi:type="dcterms:W3CDTF">2024-02-22T22:45:25Z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0x01010077B90C69EBD73C4692DA93A95A97C71C</vt:lpwstr>
  </property>
</Properties>
</file>